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-TRANSITO sempre in evidenza\1.LEVA CIVICA AF\"/>
    </mc:Choice>
  </mc:AlternateContent>
  <xr:revisionPtr revIDLastSave="0" documentId="13_ncr:1_{986D3283-386E-4345-8773-DF6DE1F3D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_R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6" i="1" l="1"/>
  <c r="B155" i="1"/>
  <c r="B154" i="1"/>
  <c r="B148" i="1"/>
  <c r="B138" i="1"/>
  <c r="B137" i="1"/>
  <c r="B133" i="1"/>
  <c r="B130" i="1"/>
  <c r="B126" i="1"/>
  <c r="B125" i="1"/>
  <c r="B124" i="1"/>
  <c r="B123" i="1"/>
  <c r="B122" i="1"/>
  <c r="B121" i="1"/>
  <c r="B120" i="1"/>
  <c r="B116" i="1"/>
  <c r="B115" i="1"/>
  <c r="B114" i="1"/>
  <c r="B113" i="1"/>
  <c r="B111" i="1"/>
  <c r="B110" i="1"/>
  <c r="B109" i="1"/>
  <c r="B108" i="1"/>
  <c r="B107" i="1"/>
  <c r="B106" i="1"/>
  <c r="B105" i="1"/>
  <c r="B104" i="1"/>
  <c r="B103" i="1"/>
  <c r="B102" i="1"/>
  <c r="B101" i="1"/>
  <c r="B90" i="1"/>
  <c r="B89" i="1"/>
  <c r="B84" i="1"/>
  <c r="B83" i="1"/>
  <c r="B78" i="1"/>
  <c r="B77" i="1"/>
  <c r="B76" i="1"/>
  <c r="B75" i="1"/>
  <c r="B74" i="1"/>
  <c r="B71" i="1"/>
  <c r="B70" i="1"/>
  <c r="B69" i="1"/>
  <c r="B67" i="1"/>
  <c r="B66" i="1"/>
  <c r="B61" i="1"/>
  <c r="B60" i="1"/>
  <c r="B59" i="1"/>
  <c r="B58" i="1"/>
  <c r="B57" i="1"/>
  <c r="B56" i="1"/>
  <c r="B55" i="1"/>
  <c r="B54" i="1"/>
  <c r="B52" i="1"/>
  <c r="B51" i="1"/>
  <c r="B49" i="1"/>
  <c r="B46" i="1"/>
  <c r="B44" i="1"/>
  <c r="B42" i="1"/>
  <c r="B41" i="1"/>
  <c r="B40" i="1"/>
  <c r="B39" i="1"/>
  <c r="B38" i="1"/>
  <c r="B36" i="1"/>
  <c r="B35" i="1"/>
  <c r="B34" i="1"/>
  <c r="B33" i="1"/>
  <c r="B32" i="1"/>
  <c r="B31" i="1"/>
  <c r="B30" i="1"/>
  <c r="B29" i="1"/>
  <c r="B28" i="1"/>
  <c r="B26" i="1"/>
  <c r="B25" i="1"/>
  <c r="B20" i="1"/>
  <c r="B13" i="1"/>
  <c r="B12" i="1"/>
  <c r="B11" i="1"/>
  <c r="B10" i="1"/>
  <c r="B9" i="1"/>
  <c r="B8" i="1"/>
  <c r="B7" i="1"/>
  <c r="B4" i="1"/>
</calcChain>
</file>

<file path=xl/sharedStrings.xml><?xml version="1.0" encoding="utf-8"?>
<sst xmlns="http://schemas.openxmlformats.org/spreadsheetml/2006/main" count="703" uniqueCount="214">
  <si>
    <t>SUARDI S.R.L.</t>
  </si>
  <si>
    <t>29-09-2021</t>
  </si>
  <si>
    <t>V3  194/21</t>
  </si>
  <si>
    <t>26-07-2021</t>
  </si>
  <si>
    <t>31-08-2021</t>
  </si>
  <si>
    <t>F.LLI LANFRANCHI SNC di LANFRANCHI ROBERTO E LUCIANO</t>
  </si>
  <si>
    <t>10-08-2021</t>
  </si>
  <si>
    <t>13-07-2021</t>
  </si>
  <si>
    <t>IPERAL SUPERMERCATI S.P.A. con socio unico</t>
  </si>
  <si>
    <t>16-08-2021</t>
  </si>
  <si>
    <t>0000564/S</t>
  </si>
  <si>
    <t>25-06-2021</t>
  </si>
  <si>
    <t>25-07-2021</t>
  </si>
  <si>
    <t>10-09-2021</t>
  </si>
  <si>
    <t>0000723/S</t>
  </si>
  <si>
    <t>23-07-2021</t>
  </si>
  <si>
    <t>22-08-2021</t>
  </si>
  <si>
    <t>RENTOKIL INITIAL ITALIA S.P.A.</t>
  </si>
  <si>
    <t>08-06-2021</t>
  </si>
  <si>
    <t>31-07-2021</t>
  </si>
  <si>
    <t>SETCO SERVIZI SRL</t>
  </si>
  <si>
    <t>14-07-2021</t>
  </si>
  <si>
    <t>31-05-2021</t>
  </si>
  <si>
    <t>03-07-2021</t>
  </si>
  <si>
    <t>IN MEDIA S.R.L.</t>
  </si>
  <si>
    <t>20-07-2021</t>
  </si>
  <si>
    <t>09-07-2021</t>
  </si>
  <si>
    <t>SE.T.CO. HOLDING SRL</t>
  </si>
  <si>
    <t>04-07-2021</t>
  </si>
  <si>
    <t>COLMAN LUCA SRL</t>
  </si>
  <si>
    <t>200/PA</t>
  </si>
  <si>
    <t>06-07-2021</t>
  </si>
  <si>
    <t>CENTRO EDILIZIA S.R.L.</t>
  </si>
  <si>
    <t>000057/PA</t>
  </si>
  <si>
    <t>07-07-2021</t>
  </si>
  <si>
    <t>FENAROLI MARIO &amp; C. S.N.C</t>
  </si>
  <si>
    <t>000010-0CPAPA</t>
  </si>
  <si>
    <t>BARACHETTI SERVICE S.R.L.</t>
  </si>
  <si>
    <t>19/P</t>
  </si>
  <si>
    <t>CONSINFO di PIFFARI Mauro</t>
  </si>
  <si>
    <t>12-07-2021</t>
  </si>
  <si>
    <t>210243/E</t>
  </si>
  <si>
    <t xml:space="preserve"> MD SPA</t>
  </si>
  <si>
    <t>15-07-2021</t>
  </si>
  <si>
    <t>14-08-2021</t>
  </si>
  <si>
    <t>TIM S.P.A.</t>
  </si>
  <si>
    <t>7X01827515</t>
  </si>
  <si>
    <t>10-06-2021</t>
  </si>
  <si>
    <t>09-08-2021</t>
  </si>
  <si>
    <t>NUOVA ASSISTENZA SOC.COOP.SOCIALE ONLUS</t>
  </si>
  <si>
    <t>2155/PA</t>
  </si>
  <si>
    <t>04-08-2021</t>
  </si>
  <si>
    <t>09-09-2021</t>
  </si>
  <si>
    <t>DFA S.r.l.</t>
  </si>
  <si>
    <t>28-07-2021</t>
  </si>
  <si>
    <t>000009-0CPA</t>
  </si>
  <si>
    <t>28-06-2021</t>
  </si>
  <si>
    <t>000010-0CPA</t>
  </si>
  <si>
    <t>A2A Energia SpA</t>
  </si>
  <si>
    <t>19-07-2021</t>
  </si>
  <si>
    <t>29-06-2021</t>
  </si>
  <si>
    <t>SAN MARTINO PROGETTO AUTONOMIA S.C.S</t>
  </si>
  <si>
    <t>462/01</t>
  </si>
  <si>
    <t>ENEL ENERGIA S.P.A.</t>
  </si>
  <si>
    <t>11-08-2021</t>
  </si>
  <si>
    <t>RAINERI SERVICE S.A.S.</t>
  </si>
  <si>
    <t>16-06-2021</t>
  </si>
  <si>
    <t>16-07-2021</t>
  </si>
  <si>
    <t>HKSTYLECORP S.R.L</t>
  </si>
  <si>
    <t>55/PA</t>
  </si>
  <si>
    <t>30-07-2021</t>
  </si>
  <si>
    <t>HERA COMM SpA</t>
  </si>
  <si>
    <t>23-06-2021</t>
  </si>
  <si>
    <t>ASSOCIAZIONE TRA ARTISTI PROFESSIONISTI - I BURATTINI BACCANELLI</t>
  </si>
  <si>
    <t>2/FE</t>
  </si>
  <si>
    <t>01-07-2021</t>
  </si>
  <si>
    <t>LEGGERE S.R.L.</t>
  </si>
  <si>
    <t>01-09-2021</t>
  </si>
  <si>
    <t>05-09-2021</t>
  </si>
  <si>
    <t>FONDAZIONE OPERA BONOMELLI ONLUS</t>
  </si>
  <si>
    <t>151/01</t>
  </si>
  <si>
    <t>05-08-2021</t>
  </si>
  <si>
    <t>S.I.A.E. - SOCIETA' ITALIANA  DEGLI AUTORI ED EDITORI</t>
  </si>
  <si>
    <t>17-06-2021</t>
  </si>
  <si>
    <t>17-07-2021</t>
  </si>
  <si>
    <t>1912/PA</t>
  </si>
  <si>
    <t>15-08-2021</t>
  </si>
  <si>
    <t>CRI - COMITATO DI BERGAMO HINTERLAND ODV</t>
  </si>
  <si>
    <t>PA30</t>
  </si>
  <si>
    <t>08-09-2021</t>
  </si>
  <si>
    <t>Poste Italiane S.p.A.</t>
  </si>
  <si>
    <t>21-06-2021</t>
  </si>
  <si>
    <t>21-07-2021</t>
  </si>
  <si>
    <t>2170/PA</t>
  </si>
  <si>
    <t>30-06-2021</t>
  </si>
  <si>
    <t>06-08-2021</t>
  </si>
  <si>
    <t>ASSOCIAZIONE CULTURALE - A LEVAR L'OMBRA DA TERRA</t>
  </si>
  <si>
    <t>12-08-2021</t>
  </si>
  <si>
    <t>11-09-2021</t>
  </si>
  <si>
    <t>22-07-2021</t>
  </si>
  <si>
    <t>21-08-2021</t>
  </si>
  <si>
    <t>PREAN S.R.L.</t>
  </si>
  <si>
    <t>66/PA</t>
  </si>
  <si>
    <t>62/PA</t>
  </si>
  <si>
    <t>27-07-2021</t>
  </si>
  <si>
    <t>27-08-2021</t>
  </si>
  <si>
    <t>18-06-2021</t>
  </si>
  <si>
    <t>24-07-2021</t>
  </si>
  <si>
    <t>G.ECO SRL</t>
  </si>
  <si>
    <t>PA  211870</t>
  </si>
  <si>
    <t>MIMAR TECHNOLOGY SRL</t>
  </si>
  <si>
    <t>23-08-2021</t>
  </si>
  <si>
    <t>04-09-2021</t>
  </si>
  <si>
    <t>LANFRANCHI MARINO</t>
  </si>
  <si>
    <t>0000774/S</t>
  </si>
  <si>
    <t>22-09-2021</t>
  </si>
  <si>
    <t>OMNIA24 S.r.l.</t>
  </si>
  <si>
    <t>2021OM29880</t>
  </si>
  <si>
    <t>22-06-2021</t>
  </si>
  <si>
    <t>14-09-2021</t>
  </si>
  <si>
    <t>MONTEVECCHIO FABIO</t>
  </si>
  <si>
    <t>02-07-2021</t>
  </si>
  <si>
    <t>02-08-2021</t>
  </si>
  <si>
    <t>8B00394558</t>
  </si>
  <si>
    <t>24-08-2021</t>
  </si>
  <si>
    <t>8Z00282864</t>
  </si>
  <si>
    <t>8N00147873</t>
  </si>
  <si>
    <t>8B00395340</t>
  </si>
  <si>
    <t>13-08-2021</t>
  </si>
  <si>
    <t>15-09-2021</t>
  </si>
  <si>
    <t>PA  212488</t>
  </si>
  <si>
    <t>06-09-2021</t>
  </si>
  <si>
    <t>PA  212232</t>
  </si>
  <si>
    <t>PA  212489</t>
  </si>
  <si>
    <t>PA  212233</t>
  </si>
  <si>
    <t>CAMPANA GIANFRANCO</t>
  </si>
  <si>
    <t>26-04-2021</t>
  </si>
  <si>
    <t>BETTINAGLIO ROBERTO</t>
  </si>
  <si>
    <t>25-08-2021</t>
  </si>
  <si>
    <t>INTRED SPA</t>
  </si>
  <si>
    <t>151024/2021</t>
  </si>
  <si>
    <t>FIORINA MASSIMO</t>
  </si>
  <si>
    <t>FPA 16/21</t>
  </si>
  <si>
    <t>26-08-2021</t>
  </si>
  <si>
    <t>PA  212588</t>
  </si>
  <si>
    <t>17-09-2021</t>
  </si>
  <si>
    <t>2021OM39806</t>
  </si>
  <si>
    <t>17-08-2021</t>
  </si>
  <si>
    <t>CRON.UP S.R.L. SOCIETA' A SOCIO UNICO</t>
  </si>
  <si>
    <t>000032/21/PA</t>
  </si>
  <si>
    <t>11-06-2021</t>
  </si>
  <si>
    <t>70/PA</t>
  </si>
  <si>
    <t>24-06-2021</t>
  </si>
  <si>
    <t>CI.TI.ESSE S.R.L.</t>
  </si>
  <si>
    <t>492/PA</t>
  </si>
  <si>
    <t>15-06-2021</t>
  </si>
  <si>
    <t>01-08-2021</t>
  </si>
  <si>
    <t>02-09-2021</t>
  </si>
  <si>
    <t>30-08-2021</t>
  </si>
  <si>
    <t>20-09-2021</t>
  </si>
  <si>
    <t>HALLEY INFORMATICA S.R.L.</t>
  </si>
  <si>
    <t>15326/16/10</t>
  </si>
  <si>
    <t>2370/PA</t>
  </si>
  <si>
    <t>03-10-2021</t>
  </si>
  <si>
    <t>2373/PA</t>
  </si>
  <si>
    <t>128302/2021</t>
  </si>
  <si>
    <t>08-08-2021</t>
  </si>
  <si>
    <t>13-09-2021</t>
  </si>
  <si>
    <t>AREAPROTECH S.R.L. PROMELIT GROUP</t>
  </si>
  <si>
    <t>23-09-2021</t>
  </si>
  <si>
    <t>M.B. ELETTRICA DI BARONI OSCAR</t>
  </si>
  <si>
    <t>FPA 1/21</t>
  </si>
  <si>
    <t>05-10-2021</t>
  </si>
  <si>
    <t>SER CAR RISTORAZIONE COLLETTIVA S.P.A.</t>
  </si>
  <si>
    <t>001438-0CPAE</t>
  </si>
  <si>
    <t>EXEL SYSTEM Srl Soc. Uninominale</t>
  </si>
  <si>
    <t>1001 /21</t>
  </si>
  <si>
    <t>19-08-2021</t>
  </si>
  <si>
    <t>255/PA</t>
  </si>
  <si>
    <t>FORNONI SOLUZIONI INFORMATICHE S.R.L.</t>
  </si>
  <si>
    <t>18-09-2021</t>
  </si>
  <si>
    <t>PA  212116</t>
  </si>
  <si>
    <t>PA  212115</t>
  </si>
  <si>
    <t>23/P</t>
  </si>
  <si>
    <t>07-08-2021</t>
  </si>
  <si>
    <t>26-09-2021</t>
  </si>
  <si>
    <t>ARUBA S.P.A.</t>
  </si>
  <si>
    <t>21PAMS0001261</t>
  </si>
  <si>
    <t>LODA OROBICA S.A.S. di Ghisleni Ing. Roberto</t>
  </si>
  <si>
    <t>88/PA</t>
  </si>
  <si>
    <t>30-09-2021</t>
  </si>
  <si>
    <t>DAY RISTOSERVICE S.P.A.</t>
  </si>
  <si>
    <t>V0-222536</t>
  </si>
  <si>
    <t>001717-0CPAE</t>
  </si>
  <si>
    <t>172184/2021</t>
  </si>
  <si>
    <t>000054/21/PA</t>
  </si>
  <si>
    <t>04-10-2021</t>
  </si>
  <si>
    <t>17955/16/10</t>
  </si>
  <si>
    <t>V0-211705</t>
  </si>
  <si>
    <t>000079/PA</t>
  </si>
  <si>
    <t>7X02535268</t>
  </si>
  <si>
    <t>11-10-2021</t>
  </si>
  <si>
    <t>7X02329655</t>
  </si>
  <si>
    <t>000069/PA</t>
  </si>
  <si>
    <t>FORNITORE</t>
  </si>
  <si>
    <t>NUMERO FATTURA</t>
  </si>
  <si>
    <t>DATA FATTURA</t>
  </si>
  <si>
    <t>LOTTO SDI</t>
  </si>
  <si>
    <t>DATA PAGAMENTO</t>
  </si>
  <si>
    <t>DATA SCADENZA</t>
  </si>
  <si>
    <t>IMPORTO</t>
  </si>
  <si>
    <t>GIORNI DI RITARDO</t>
  </si>
  <si>
    <t>PRODOTTO</t>
  </si>
  <si>
    <t>INDICE TEMPESTIVITÀ DEI PAGAMENTI - 3°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</si>
</sst>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sz val="11"/>
      <color rgb="FFFF000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164" fontId="0" fillId="0" borderId="0" xfId="0" applyNumberFormat="1"/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2"/>
  <sheetViews>
    <sheetView tabSelected="1" topLeftCell="A123" workbookViewId="0">
      <selection activeCell="G162" sqref="G162"/>
    </sheetView>
  </sheetViews>
  <sheetFormatPr defaultRowHeight="14.25"/>
  <cols>
    <col min="1" max="1" width="61.75" customWidth="1"/>
    <col min="2" max="2" width="15" bestFit="1" customWidth="1"/>
    <col min="3" max="3" width="10.125" bestFit="1" customWidth="1"/>
    <col min="4" max="4" width="10.875" bestFit="1" customWidth="1"/>
    <col min="5" max="5" width="12.25" bestFit="1" customWidth="1"/>
    <col min="6" max="6" width="10.625" bestFit="1" customWidth="1"/>
    <col min="7" max="7" width="11.375" bestFit="1" customWidth="1"/>
    <col min="8" max="8" width="9.375" bestFit="1" customWidth="1"/>
    <col min="9" max="9" width="11.625" bestFit="1" customWidth="1"/>
  </cols>
  <sheetData>
    <row r="1" spans="1:9" ht="15">
      <c r="A1" s="8" t="s">
        <v>213</v>
      </c>
      <c r="B1" s="8"/>
      <c r="C1" s="8"/>
      <c r="D1" s="8"/>
      <c r="E1" s="8"/>
      <c r="F1" s="8"/>
      <c r="G1" s="8"/>
      <c r="H1" s="8"/>
      <c r="I1" s="8"/>
    </row>
    <row r="2" spans="1:9" ht="39.75" customHeight="1">
      <c r="A2" s="3" t="s">
        <v>204</v>
      </c>
      <c r="B2" s="4" t="s">
        <v>205</v>
      </c>
      <c r="C2" s="4" t="s">
        <v>206</v>
      </c>
      <c r="D2" s="3" t="s">
        <v>207</v>
      </c>
      <c r="E2" s="4" t="s">
        <v>208</v>
      </c>
      <c r="F2" s="4" t="s">
        <v>209</v>
      </c>
      <c r="G2" s="3" t="s">
        <v>210</v>
      </c>
      <c r="H2" s="4" t="s">
        <v>211</v>
      </c>
      <c r="I2" s="3" t="s">
        <v>212</v>
      </c>
    </row>
    <row r="3" spans="1:9">
      <c r="A3" s="5" t="s">
        <v>0</v>
      </c>
      <c r="B3" s="6" t="s">
        <v>2</v>
      </c>
      <c r="C3" s="3" t="s">
        <v>3</v>
      </c>
      <c r="D3" s="3">
        <v>5509802405</v>
      </c>
      <c r="E3" s="3" t="s">
        <v>1</v>
      </c>
      <c r="F3" s="3" t="s">
        <v>4</v>
      </c>
      <c r="G3" s="7">
        <v>1220</v>
      </c>
      <c r="H3" s="6">
        <v>29</v>
      </c>
      <c r="I3" s="6">
        <v>29000</v>
      </c>
    </row>
    <row r="4" spans="1:9">
      <c r="A4" s="5" t="s">
        <v>5</v>
      </c>
      <c r="B4" s="6" t="str">
        <f>"11"</f>
        <v>11</v>
      </c>
      <c r="C4" s="3" t="s">
        <v>7</v>
      </c>
      <c r="D4" s="3">
        <v>5422849261</v>
      </c>
      <c r="E4" s="3" t="s">
        <v>6</v>
      </c>
      <c r="F4" s="3" t="s">
        <v>7</v>
      </c>
      <c r="G4" s="7">
        <v>4270</v>
      </c>
      <c r="H4" s="6">
        <v>28</v>
      </c>
      <c r="I4" s="6">
        <v>98000</v>
      </c>
    </row>
    <row r="5" spans="1:9">
      <c r="A5" s="5" t="s">
        <v>8</v>
      </c>
      <c r="B5" s="6" t="s">
        <v>10</v>
      </c>
      <c r="C5" s="3" t="s">
        <v>11</v>
      </c>
      <c r="D5" s="3">
        <v>5305069074</v>
      </c>
      <c r="E5" s="3" t="s">
        <v>9</v>
      </c>
      <c r="F5" s="3" t="s">
        <v>12</v>
      </c>
      <c r="G5" s="7">
        <v>2214.9</v>
      </c>
      <c r="H5" s="6">
        <v>22</v>
      </c>
      <c r="I5" s="6">
        <v>48727.8</v>
      </c>
    </row>
    <row r="6" spans="1:9">
      <c r="A6" s="5" t="s">
        <v>8</v>
      </c>
      <c r="B6" s="6" t="s">
        <v>14</v>
      </c>
      <c r="C6" s="3" t="s">
        <v>15</v>
      </c>
      <c r="D6" s="3">
        <v>5492271366</v>
      </c>
      <c r="E6" s="3" t="s">
        <v>13</v>
      </c>
      <c r="F6" s="3" t="s">
        <v>16</v>
      </c>
      <c r="G6" s="7">
        <v>630</v>
      </c>
      <c r="H6" s="6">
        <v>19</v>
      </c>
      <c r="I6" s="6">
        <v>11970</v>
      </c>
    </row>
    <row r="7" spans="1:9">
      <c r="A7" s="5" t="s">
        <v>17</v>
      </c>
      <c r="B7" s="6" t="str">
        <f>"21074525"</f>
        <v>21074525</v>
      </c>
      <c r="C7" s="3" t="s">
        <v>18</v>
      </c>
      <c r="D7" s="3">
        <v>5229984003</v>
      </c>
      <c r="E7" s="3" t="s">
        <v>9</v>
      </c>
      <c r="F7" s="3" t="s">
        <v>19</v>
      </c>
      <c r="G7" s="7">
        <v>73.27</v>
      </c>
      <c r="H7" s="6">
        <v>16</v>
      </c>
      <c r="I7" s="6">
        <v>960.96</v>
      </c>
    </row>
    <row r="8" spans="1:9">
      <c r="A8" s="5" t="s">
        <v>17</v>
      </c>
      <c r="B8" s="6" t="str">
        <f>"21074526"</f>
        <v>21074526</v>
      </c>
      <c r="C8" s="3" t="s">
        <v>18</v>
      </c>
      <c r="D8" s="3">
        <v>5229984513</v>
      </c>
      <c r="E8" s="3" t="s">
        <v>9</v>
      </c>
      <c r="F8" s="3" t="s">
        <v>19</v>
      </c>
      <c r="G8" s="7">
        <v>40.99</v>
      </c>
      <c r="H8" s="6">
        <v>16</v>
      </c>
      <c r="I8" s="6">
        <v>537.6</v>
      </c>
    </row>
    <row r="9" spans="1:9">
      <c r="A9" s="5" t="s">
        <v>20</v>
      </c>
      <c r="B9" s="6" t="str">
        <f>"84"</f>
        <v>84</v>
      </c>
      <c r="C9" s="3" t="s">
        <v>22</v>
      </c>
      <c r="D9" s="3">
        <v>5172452820</v>
      </c>
      <c r="E9" s="3" t="s">
        <v>21</v>
      </c>
      <c r="F9" s="3" t="s">
        <v>23</v>
      </c>
      <c r="G9" s="7">
        <v>2954.19</v>
      </c>
      <c r="H9" s="6">
        <v>11</v>
      </c>
      <c r="I9" s="6">
        <v>26636.17</v>
      </c>
    </row>
    <row r="10" spans="1:9">
      <c r="A10" s="5" t="s">
        <v>20</v>
      </c>
      <c r="B10" s="6" t="str">
        <f>"83"</f>
        <v>83</v>
      </c>
      <c r="C10" s="3" t="s">
        <v>22</v>
      </c>
      <c r="D10" s="3">
        <v>5172452925</v>
      </c>
      <c r="E10" s="3" t="s">
        <v>21</v>
      </c>
      <c r="F10" s="3" t="s">
        <v>23</v>
      </c>
      <c r="G10" s="7">
        <v>3922</v>
      </c>
      <c r="H10" s="6">
        <v>11</v>
      </c>
      <c r="I10" s="6">
        <v>35362.25</v>
      </c>
    </row>
    <row r="11" spans="1:9">
      <c r="A11" s="5" t="s">
        <v>24</v>
      </c>
      <c r="B11" s="6" t="str">
        <f>"24"</f>
        <v>24</v>
      </c>
      <c r="C11" s="3" t="s">
        <v>22</v>
      </c>
      <c r="D11" s="3">
        <v>5203287051</v>
      </c>
      <c r="E11" s="3" t="s">
        <v>25</v>
      </c>
      <c r="F11" s="3" t="s">
        <v>26</v>
      </c>
      <c r="G11" s="7">
        <v>2867</v>
      </c>
      <c r="H11" s="6">
        <v>11</v>
      </c>
      <c r="I11" s="6">
        <v>25850</v>
      </c>
    </row>
    <row r="12" spans="1:9">
      <c r="A12" s="5" t="s">
        <v>27</v>
      </c>
      <c r="B12" s="6" t="str">
        <f>"5"</f>
        <v>5</v>
      </c>
      <c r="C12" s="3" t="s">
        <v>22</v>
      </c>
      <c r="D12" s="3">
        <v>5178752561</v>
      </c>
      <c r="E12" s="3" t="s">
        <v>21</v>
      </c>
      <c r="F12" s="3" t="s">
        <v>28</v>
      </c>
      <c r="G12" s="7">
        <v>3831.89</v>
      </c>
      <c r="H12" s="6">
        <v>10</v>
      </c>
      <c r="I12" s="6">
        <v>32599.3</v>
      </c>
    </row>
    <row r="13" spans="1:9">
      <c r="A13" s="5" t="s">
        <v>27</v>
      </c>
      <c r="B13" s="6" t="str">
        <f>"5"</f>
        <v>5</v>
      </c>
      <c r="C13" s="3" t="s">
        <v>22</v>
      </c>
      <c r="D13" s="3">
        <v>5178752561</v>
      </c>
      <c r="E13" s="3" t="s">
        <v>21</v>
      </c>
      <c r="F13" s="3" t="s">
        <v>28</v>
      </c>
      <c r="G13" s="7">
        <v>2626.91</v>
      </c>
      <c r="H13" s="6">
        <v>10</v>
      </c>
      <c r="I13" s="6">
        <v>23458.799999999999</v>
      </c>
    </row>
    <row r="14" spans="1:9">
      <c r="A14" s="5" t="s">
        <v>29</v>
      </c>
      <c r="B14" s="6" t="s">
        <v>30</v>
      </c>
      <c r="C14" s="3" t="s">
        <v>22</v>
      </c>
      <c r="D14" s="3">
        <v>5188323051</v>
      </c>
      <c r="E14" s="3" t="s">
        <v>21</v>
      </c>
      <c r="F14" s="3" t="s">
        <v>31</v>
      </c>
      <c r="G14" s="7">
        <v>1334.06</v>
      </c>
      <c r="H14" s="6">
        <v>8</v>
      </c>
      <c r="I14" s="6">
        <v>8747.92</v>
      </c>
    </row>
    <row r="15" spans="1:9">
      <c r="A15" s="5" t="s">
        <v>32</v>
      </c>
      <c r="B15" s="6" t="s">
        <v>33</v>
      </c>
      <c r="C15" s="3" t="s">
        <v>22</v>
      </c>
      <c r="D15" s="3">
        <v>5191139573</v>
      </c>
      <c r="E15" s="3" t="s">
        <v>21</v>
      </c>
      <c r="F15" s="3" t="s">
        <v>34</v>
      </c>
      <c r="G15" s="7">
        <v>256</v>
      </c>
      <c r="H15" s="6">
        <v>7</v>
      </c>
      <c r="I15" s="6">
        <v>1468.88</v>
      </c>
    </row>
    <row r="16" spans="1:9">
      <c r="A16" s="5" t="s">
        <v>35</v>
      </c>
      <c r="B16" s="6" t="s">
        <v>36</v>
      </c>
      <c r="C16" s="3" t="s">
        <v>22</v>
      </c>
      <c r="D16" s="3">
        <v>5213933225</v>
      </c>
      <c r="E16" s="3" t="s">
        <v>21</v>
      </c>
      <c r="F16" s="3" t="s">
        <v>26</v>
      </c>
      <c r="G16" s="7">
        <v>377.47</v>
      </c>
      <c r="H16" s="6">
        <v>5</v>
      </c>
      <c r="I16" s="6">
        <v>1547</v>
      </c>
    </row>
    <row r="17" spans="1:9">
      <c r="A17" s="5" t="s">
        <v>37</v>
      </c>
      <c r="B17" s="6" t="s">
        <v>38</v>
      </c>
      <c r="C17" s="3" t="s">
        <v>18</v>
      </c>
      <c r="D17" s="3">
        <v>5199528647</v>
      </c>
      <c r="E17" s="3" t="s">
        <v>21</v>
      </c>
      <c r="F17" s="3" t="s">
        <v>26</v>
      </c>
      <c r="G17" s="7">
        <v>101.35</v>
      </c>
      <c r="H17" s="6">
        <v>5</v>
      </c>
      <c r="I17" s="6">
        <v>415.35</v>
      </c>
    </row>
    <row r="18" spans="1:9">
      <c r="A18" s="5" t="s">
        <v>37</v>
      </c>
      <c r="B18" s="6" t="s">
        <v>38</v>
      </c>
      <c r="C18" s="3" t="s">
        <v>18</v>
      </c>
      <c r="D18" s="3">
        <v>5199528647</v>
      </c>
      <c r="E18" s="3" t="s">
        <v>21</v>
      </c>
      <c r="F18" s="3" t="s">
        <v>26</v>
      </c>
      <c r="G18" s="7">
        <v>240.93</v>
      </c>
      <c r="H18" s="6">
        <v>5</v>
      </c>
      <c r="I18" s="6">
        <v>987.45</v>
      </c>
    </row>
    <row r="19" spans="1:9">
      <c r="A19" s="5" t="s">
        <v>39</v>
      </c>
      <c r="B19" s="6" t="s">
        <v>41</v>
      </c>
      <c r="C19" s="3" t="s">
        <v>22</v>
      </c>
      <c r="D19" s="3">
        <v>5210963435</v>
      </c>
      <c r="E19" s="3" t="s">
        <v>40</v>
      </c>
      <c r="F19" s="3" t="s">
        <v>26</v>
      </c>
      <c r="G19" s="7">
        <v>463.23</v>
      </c>
      <c r="H19" s="6">
        <v>3</v>
      </c>
      <c r="I19" s="6">
        <v>1139.0999999999999</v>
      </c>
    </row>
    <row r="20" spans="1:9">
      <c r="A20" s="5" t="s">
        <v>42</v>
      </c>
      <c r="B20" s="6" t="str">
        <f>"2136000100"</f>
        <v>2136000100</v>
      </c>
      <c r="C20" s="3" t="s">
        <v>43</v>
      </c>
      <c r="D20" s="3">
        <v>5438637700</v>
      </c>
      <c r="E20" s="3" t="s">
        <v>9</v>
      </c>
      <c r="F20" s="3" t="s">
        <v>44</v>
      </c>
      <c r="G20" s="7">
        <v>570</v>
      </c>
      <c r="H20" s="6">
        <v>2</v>
      </c>
      <c r="I20" s="6">
        <v>1140</v>
      </c>
    </row>
    <row r="21" spans="1:9">
      <c r="A21" s="5" t="s">
        <v>45</v>
      </c>
      <c r="B21" s="6" t="s">
        <v>46</v>
      </c>
      <c r="C21" s="3" t="s">
        <v>47</v>
      </c>
      <c r="D21" s="3">
        <v>5235356933</v>
      </c>
      <c r="E21" s="3" t="s">
        <v>6</v>
      </c>
      <c r="F21" s="3" t="s">
        <v>48</v>
      </c>
      <c r="G21" s="7">
        <v>117.69</v>
      </c>
      <c r="H21" s="6">
        <v>1</v>
      </c>
      <c r="I21" s="6">
        <v>115.47</v>
      </c>
    </row>
    <row r="22" spans="1:9">
      <c r="A22" s="5" t="s">
        <v>49</v>
      </c>
      <c r="B22" s="6" t="s">
        <v>50</v>
      </c>
      <c r="C22" s="3" t="s">
        <v>51</v>
      </c>
      <c r="D22" s="3">
        <v>5601795349</v>
      </c>
      <c r="E22" s="3" t="s">
        <v>13</v>
      </c>
      <c r="F22" s="3" t="s">
        <v>52</v>
      </c>
      <c r="G22" s="7">
        <v>7961.84</v>
      </c>
      <c r="H22" s="6">
        <v>1</v>
      </c>
      <c r="I22" s="6">
        <v>7582.7</v>
      </c>
    </row>
    <row r="23" spans="1:9">
      <c r="A23" s="5" t="s">
        <v>53</v>
      </c>
      <c r="B23" s="6" t="s">
        <v>55</v>
      </c>
      <c r="C23" s="3" t="s">
        <v>56</v>
      </c>
      <c r="D23" s="3">
        <v>5314152583</v>
      </c>
      <c r="E23" s="3" t="s">
        <v>54</v>
      </c>
      <c r="F23" s="3" t="s">
        <v>54</v>
      </c>
      <c r="G23" s="7">
        <v>1810.85</v>
      </c>
      <c r="H23" s="6">
        <v>0</v>
      </c>
      <c r="I23" s="6">
        <v>0</v>
      </c>
    </row>
    <row r="24" spans="1:9">
      <c r="A24" s="5" t="s">
        <v>53</v>
      </c>
      <c r="B24" s="6" t="s">
        <v>57</v>
      </c>
      <c r="C24" s="3" t="s">
        <v>56</v>
      </c>
      <c r="D24" s="3">
        <v>5314121045</v>
      </c>
      <c r="E24" s="3" t="s">
        <v>54</v>
      </c>
      <c r="F24" s="3" t="s">
        <v>54</v>
      </c>
      <c r="G24" s="7">
        <v>48.8</v>
      </c>
      <c r="H24" s="6">
        <v>0</v>
      </c>
      <c r="I24" s="6">
        <v>0</v>
      </c>
    </row>
    <row r="25" spans="1:9">
      <c r="A25" s="5" t="s">
        <v>58</v>
      </c>
      <c r="B25" s="6" t="str">
        <f>"821000205941"</f>
        <v>821000205941</v>
      </c>
      <c r="C25" s="3" t="s">
        <v>56</v>
      </c>
      <c r="D25" s="3">
        <v>5317390691</v>
      </c>
      <c r="E25" s="3" t="s">
        <v>59</v>
      </c>
      <c r="F25" s="3" t="s">
        <v>59</v>
      </c>
      <c r="G25" s="7">
        <v>188.84</v>
      </c>
      <c r="H25" s="6">
        <v>0</v>
      </c>
      <c r="I25" s="6">
        <v>0</v>
      </c>
    </row>
    <row r="26" spans="1:9">
      <c r="A26" s="5" t="s">
        <v>58</v>
      </c>
      <c r="B26" s="6" t="str">
        <f>"821000217678"</f>
        <v>821000217678</v>
      </c>
      <c r="C26" s="3" t="s">
        <v>60</v>
      </c>
      <c r="D26" s="3">
        <v>5320341662</v>
      </c>
      <c r="E26" s="3" t="s">
        <v>59</v>
      </c>
      <c r="F26" s="3" t="s">
        <v>59</v>
      </c>
      <c r="G26" s="7">
        <v>37.26</v>
      </c>
      <c r="H26" s="6">
        <v>0</v>
      </c>
      <c r="I26" s="6">
        <v>0</v>
      </c>
    </row>
    <row r="27" spans="1:9">
      <c r="A27" s="5" t="s">
        <v>61</v>
      </c>
      <c r="B27" s="6" t="s">
        <v>62</v>
      </c>
      <c r="C27" s="3" t="s">
        <v>19</v>
      </c>
      <c r="D27" s="3">
        <v>5606460372</v>
      </c>
      <c r="E27" s="3" t="s">
        <v>13</v>
      </c>
      <c r="F27" s="3" t="s">
        <v>13</v>
      </c>
      <c r="G27" s="7">
        <v>359.1</v>
      </c>
      <c r="H27" s="6">
        <v>0</v>
      </c>
      <c r="I27" s="6">
        <v>0</v>
      </c>
    </row>
    <row r="28" spans="1:9">
      <c r="A28" s="5" t="s">
        <v>63</v>
      </c>
      <c r="B28" s="6" t="str">
        <f>"004144363833"</f>
        <v>004144363833</v>
      </c>
      <c r="C28" s="3" t="s">
        <v>34</v>
      </c>
      <c r="D28" s="3">
        <v>5387403187</v>
      </c>
      <c r="E28" s="3" t="s">
        <v>6</v>
      </c>
      <c r="F28" s="3" t="s">
        <v>64</v>
      </c>
      <c r="G28" s="7">
        <v>38.83</v>
      </c>
      <c r="H28" s="6">
        <v>-1</v>
      </c>
      <c r="I28" s="6">
        <v>-31.83</v>
      </c>
    </row>
    <row r="29" spans="1:9">
      <c r="A29" s="5" t="s">
        <v>63</v>
      </c>
      <c r="B29" s="6" t="str">
        <f>"004144363838"</f>
        <v>004144363838</v>
      </c>
      <c r="C29" s="3" t="s">
        <v>34</v>
      </c>
      <c r="D29" s="3">
        <v>5389110739</v>
      </c>
      <c r="E29" s="3" t="s">
        <v>6</v>
      </c>
      <c r="F29" s="3" t="s">
        <v>64</v>
      </c>
      <c r="G29" s="7">
        <v>37.56</v>
      </c>
      <c r="H29" s="6">
        <v>-1</v>
      </c>
      <c r="I29" s="6">
        <v>-30.79</v>
      </c>
    </row>
    <row r="30" spans="1:9">
      <c r="A30" s="5" t="s">
        <v>63</v>
      </c>
      <c r="B30" s="6" t="str">
        <f>"004144363835"</f>
        <v>004144363835</v>
      </c>
      <c r="C30" s="3" t="s">
        <v>34</v>
      </c>
      <c r="D30" s="3">
        <v>5389082593</v>
      </c>
      <c r="E30" s="3" t="s">
        <v>6</v>
      </c>
      <c r="F30" s="3" t="s">
        <v>64</v>
      </c>
      <c r="G30" s="7">
        <v>40.03</v>
      </c>
      <c r="H30" s="6">
        <v>-1</v>
      </c>
      <c r="I30" s="6">
        <v>-32.81</v>
      </c>
    </row>
    <row r="31" spans="1:9">
      <c r="A31" s="5" t="s">
        <v>63</v>
      </c>
      <c r="B31" s="6" t="str">
        <f>"004144363832"</f>
        <v>004144363832</v>
      </c>
      <c r="C31" s="3" t="s">
        <v>34</v>
      </c>
      <c r="D31" s="3">
        <v>5389002492</v>
      </c>
      <c r="E31" s="3" t="s">
        <v>6</v>
      </c>
      <c r="F31" s="3" t="s">
        <v>64</v>
      </c>
      <c r="G31" s="7">
        <v>49.98</v>
      </c>
      <c r="H31" s="6">
        <v>-1</v>
      </c>
      <c r="I31" s="6">
        <v>-40.97</v>
      </c>
    </row>
    <row r="32" spans="1:9">
      <c r="A32" s="5" t="s">
        <v>63</v>
      </c>
      <c r="B32" s="6" t="str">
        <f>"004144363837"</f>
        <v>004144363837</v>
      </c>
      <c r="C32" s="3" t="s">
        <v>34</v>
      </c>
      <c r="D32" s="3">
        <v>5386882718</v>
      </c>
      <c r="E32" s="3" t="s">
        <v>6</v>
      </c>
      <c r="F32" s="3" t="s">
        <v>64</v>
      </c>
      <c r="G32" s="7">
        <v>289.47000000000003</v>
      </c>
      <c r="H32" s="6">
        <v>-1</v>
      </c>
      <c r="I32" s="6">
        <v>-263.14999999999998</v>
      </c>
    </row>
    <row r="33" spans="1:9">
      <c r="A33" s="5" t="s">
        <v>63</v>
      </c>
      <c r="B33" s="6" t="str">
        <f>"004144363839"</f>
        <v>004144363839</v>
      </c>
      <c r="C33" s="3" t="s">
        <v>34</v>
      </c>
      <c r="D33" s="3">
        <v>5386769701</v>
      </c>
      <c r="E33" s="3" t="s">
        <v>6</v>
      </c>
      <c r="F33" s="3" t="s">
        <v>64</v>
      </c>
      <c r="G33" s="7">
        <v>22.8</v>
      </c>
      <c r="H33" s="6">
        <v>-1</v>
      </c>
      <c r="I33" s="6">
        <v>-18.690000000000001</v>
      </c>
    </row>
    <row r="34" spans="1:9">
      <c r="A34" s="5" t="s">
        <v>63</v>
      </c>
      <c r="B34" s="6" t="str">
        <f>"004144363836"</f>
        <v>004144363836</v>
      </c>
      <c r="C34" s="3" t="s">
        <v>34</v>
      </c>
      <c r="D34" s="3">
        <v>5389040011</v>
      </c>
      <c r="E34" s="3" t="s">
        <v>6</v>
      </c>
      <c r="F34" s="3" t="s">
        <v>64</v>
      </c>
      <c r="G34" s="7">
        <v>49.11</v>
      </c>
      <c r="H34" s="6">
        <v>-1</v>
      </c>
      <c r="I34" s="6">
        <v>-40.25</v>
      </c>
    </row>
    <row r="35" spans="1:9">
      <c r="A35" s="5" t="s">
        <v>63</v>
      </c>
      <c r="B35" s="6" t="str">
        <f>"004144363834"</f>
        <v>004144363834</v>
      </c>
      <c r="C35" s="3" t="s">
        <v>34</v>
      </c>
      <c r="D35" s="3">
        <v>5386737795</v>
      </c>
      <c r="E35" s="3" t="s">
        <v>6</v>
      </c>
      <c r="F35" s="3" t="s">
        <v>64</v>
      </c>
      <c r="G35" s="7">
        <v>586.19000000000005</v>
      </c>
      <c r="H35" s="6">
        <v>-1</v>
      </c>
      <c r="I35" s="6">
        <v>-480.48</v>
      </c>
    </row>
    <row r="36" spans="1:9">
      <c r="A36" s="5" t="s">
        <v>65</v>
      </c>
      <c r="B36" s="6" t="str">
        <f>"4879"</f>
        <v>4879</v>
      </c>
      <c r="C36" s="3" t="s">
        <v>66</v>
      </c>
      <c r="D36" s="3">
        <v>5255948398</v>
      </c>
      <c r="E36" s="3" t="s">
        <v>21</v>
      </c>
      <c r="F36" s="3" t="s">
        <v>67</v>
      </c>
      <c r="G36" s="7">
        <v>558.27</v>
      </c>
      <c r="H36" s="6">
        <v>-2</v>
      </c>
      <c r="I36" s="6">
        <v>-915.2</v>
      </c>
    </row>
    <row r="37" spans="1:9">
      <c r="A37" s="5" t="s">
        <v>68</v>
      </c>
      <c r="B37" s="6" t="s">
        <v>69</v>
      </c>
      <c r="C37" s="3" t="s">
        <v>60</v>
      </c>
      <c r="D37" s="3">
        <v>5327651463</v>
      </c>
      <c r="E37" s="3" t="s">
        <v>54</v>
      </c>
      <c r="F37" s="3" t="s">
        <v>70</v>
      </c>
      <c r="G37" s="7">
        <v>2186.85</v>
      </c>
      <c r="H37" s="6">
        <v>-2</v>
      </c>
      <c r="I37" s="6">
        <v>-3585</v>
      </c>
    </row>
    <row r="38" spans="1:9">
      <c r="A38" s="5" t="s">
        <v>71</v>
      </c>
      <c r="B38" s="6" t="str">
        <f>"412106063017"</f>
        <v>412106063017</v>
      </c>
      <c r="C38" s="3" t="s">
        <v>72</v>
      </c>
      <c r="D38" s="3">
        <v>5297838187</v>
      </c>
      <c r="E38" s="3" t="s">
        <v>25</v>
      </c>
      <c r="F38" s="3" t="s">
        <v>15</v>
      </c>
      <c r="G38" s="7">
        <v>302.77</v>
      </c>
      <c r="H38" s="6">
        <v>-3</v>
      </c>
      <c r="I38" s="6">
        <v>-744.51</v>
      </c>
    </row>
    <row r="39" spans="1:9">
      <c r="A39" s="5" t="s">
        <v>71</v>
      </c>
      <c r="B39" s="6" t="str">
        <f>"412106063018"</f>
        <v>412106063018</v>
      </c>
      <c r="C39" s="3" t="s">
        <v>72</v>
      </c>
      <c r="D39" s="3">
        <v>5297838807</v>
      </c>
      <c r="E39" s="3" t="s">
        <v>25</v>
      </c>
      <c r="F39" s="3" t="s">
        <v>15</v>
      </c>
      <c r="G39" s="7">
        <v>120.72</v>
      </c>
      <c r="H39" s="6">
        <v>-3</v>
      </c>
      <c r="I39" s="6">
        <v>-296.85000000000002</v>
      </c>
    </row>
    <row r="40" spans="1:9">
      <c r="A40" s="5" t="s">
        <v>71</v>
      </c>
      <c r="B40" s="6" t="str">
        <f>"412106063016"</f>
        <v>412106063016</v>
      </c>
      <c r="C40" s="3" t="s">
        <v>72</v>
      </c>
      <c r="D40" s="3">
        <v>5297819831</v>
      </c>
      <c r="E40" s="3" t="s">
        <v>25</v>
      </c>
      <c r="F40" s="3" t="s">
        <v>15</v>
      </c>
      <c r="G40" s="7">
        <v>42.29</v>
      </c>
      <c r="H40" s="6">
        <v>-3</v>
      </c>
      <c r="I40" s="6">
        <v>-103.98</v>
      </c>
    </row>
    <row r="41" spans="1:9">
      <c r="A41" s="5" t="s">
        <v>71</v>
      </c>
      <c r="B41" s="6" t="str">
        <f>"412106063015"</f>
        <v>412106063015</v>
      </c>
      <c r="C41" s="3" t="s">
        <v>72</v>
      </c>
      <c r="D41" s="3">
        <v>5297819333</v>
      </c>
      <c r="E41" s="3" t="s">
        <v>25</v>
      </c>
      <c r="F41" s="3" t="s">
        <v>15</v>
      </c>
      <c r="G41" s="7">
        <v>49.75</v>
      </c>
      <c r="H41" s="6">
        <v>-3</v>
      </c>
      <c r="I41" s="6">
        <v>-122.34</v>
      </c>
    </row>
    <row r="42" spans="1:9">
      <c r="A42" s="5" t="s">
        <v>71</v>
      </c>
      <c r="B42" s="6" t="str">
        <f>"412106063019"</f>
        <v>412106063019</v>
      </c>
      <c r="C42" s="3" t="s">
        <v>72</v>
      </c>
      <c r="D42" s="3">
        <v>5297839084</v>
      </c>
      <c r="E42" s="3" t="s">
        <v>25</v>
      </c>
      <c r="F42" s="3" t="s">
        <v>15</v>
      </c>
      <c r="G42" s="7">
        <v>91.3</v>
      </c>
      <c r="H42" s="6">
        <v>-3</v>
      </c>
      <c r="I42" s="6">
        <v>-224.52</v>
      </c>
    </row>
    <row r="43" spans="1:9">
      <c r="A43" s="5" t="s">
        <v>73</v>
      </c>
      <c r="B43" s="6" t="s">
        <v>74</v>
      </c>
      <c r="C43" s="3" t="s">
        <v>75</v>
      </c>
      <c r="D43" s="3">
        <v>5339352231</v>
      </c>
      <c r="E43" s="3" t="s">
        <v>54</v>
      </c>
      <c r="F43" s="3" t="s">
        <v>19</v>
      </c>
      <c r="G43" s="7">
        <v>605</v>
      </c>
      <c r="H43" s="6">
        <v>-3</v>
      </c>
      <c r="I43" s="6">
        <v>-1650</v>
      </c>
    </row>
    <row r="44" spans="1:9">
      <c r="A44" s="5" t="s">
        <v>76</v>
      </c>
      <c r="B44" s="6" t="str">
        <f>"12457"</f>
        <v>12457</v>
      </c>
      <c r="C44" s="3" t="s">
        <v>70</v>
      </c>
      <c r="D44" s="3">
        <v>5532806267</v>
      </c>
      <c r="E44" s="3" t="s">
        <v>77</v>
      </c>
      <c r="F44" s="3" t="s">
        <v>78</v>
      </c>
      <c r="G44" s="7">
        <v>148.25</v>
      </c>
      <c r="H44" s="6">
        <v>-4</v>
      </c>
      <c r="I44" s="6">
        <v>-593</v>
      </c>
    </row>
    <row r="45" spans="1:9">
      <c r="A45" s="5" t="s">
        <v>79</v>
      </c>
      <c r="B45" s="6" t="s">
        <v>80</v>
      </c>
      <c r="C45" s="3" t="s">
        <v>81</v>
      </c>
      <c r="D45" s="3">
        <v>5570396362</v>
      </c>
      <c r="E45" s="3" t="s">
        <v>77</v>
      </c>
      <c r="F45" s="3" t="s">
        <v>78</v>
      </c>
      <c r="G45" s="7">
        <v>472</v>
      </c>
      <c r="H45" s="6">
        <v>-4</v>
      </c>
      <c r="I45" s="6">
        <v>-1888</v>
      </c>
    </row>
    <row r="46" spans="1:9">
      <c r="A46" s="5" t="s">
        <v>82</v>
      </c>
      <c r="B46" s="6" t="str">
        <f>"1621003744"</f>
        <v>1621003744</v>
      </c>
      <c r="C46" s="3" t="s">
        <v>83</v>
      </c>
      <c r="D46" s="3">
        <v>5266157491</v>
      </c>
      <c r="E46" s="3" t="s">
        <v>40</v>
      </c>
      <c r="F46" s="3" t="s">
        <v>84</v>
      </c>
      <c r="G46" s="7">
        <v>4.88</v>
      </c>
      <c r="H46" s="6">
        <v>-5</v>
      </c>
      <c r="I46" s="6">
        <v>-20</v>
      </c>
    </row>
    <row r="47" spans="1:9">
      <c r="A47" s="5" t="s">
        <v>49</v>
      </c>
      <c r="B47" s="6" t="s">
        <v>85</v>
      </c>
      <c r="C47" s="3" t="s">
        <v>26</v>
      </c>
      <c r="D47" s="3">
        <v>5440181358</v>
      </c>
      <c r="E47" s="3" t="s">
        <v>6</v>
      </c>
      <c r="F47" s="3" t="s">
        <v>86</v>
      </c>
      <c r="G47" s="7">
        <v>5050.76</v>
      </c>
      <c r="H47" s="6">
        <v>-5</v>
      </c>
      <c r="I47" s="6">
        <v>-24051.25</v>
      </c>
    </row>
    <row r="48" spans="1:9">
      <c r="A48" s="5" t="s">
        <v>49</v>
      </c>
      <c r="B48" s="6" t="s">
        <v>85</v>
      </c>
      <c r="C48" s="3" t="s">
        <v>26</v>
      </c>
      <c r="D48" s="3">
        <v>5440181358</v>
      </c>
      <c r="E48" s="3" t="s">
        <v>6</v>
      </c>
      <c r="F48" s="3" t="s">
        <v>86</v>
      </c>
      <c r="G48" s="7">
        <v>1062.97</v>
      </c>
      <c r="H48" s="6">
        <v>-5</v>
      </c>
      <c r="I48" s="6">
        <v>-5061.75</v>
      </c>
    </row>
    <row r="49" spans="1:9">
      <c r="A49" s="5" t="s">
        <v>63</v>
      </c>
      <c r="B49" s="6" t="str">
        <f>"004148698999"</f>
        <v>004148698999</v>
      </c>
      <c r="C49" s="3" t="s">
        <v>40</v>
      </c>
      <c r="D49" s="3">
        <v>5424897081</v>
      </c>
      <c r="E49" s="3" t="s">
        <v>6</v>
      </c>
      <c r="F49" s="3" t="s">
        <v>9</v>
      </c>
      <c r="G49" s="7">
        <v>23.33</v>
      </c>
      <c r="H49" s="6">
        <v>-6</v>
      </c>
      <c r="I49" s="6">
        <v>-114.72</v>
      </c>
    </row>
    <row r="50" spans="1:9">
      <c r="A50" s="5" t="s">
        <v>87</v>
      </c>
      <c r="B50" s="6" t="s">
        <v>88</v>
      </c>
      <c r="C50" s="3" t="s">
        <v>48</v>
      </c>
      <c r="D50" s="3">
        <v>5594947614</v>
      </c>
      <c r="E50" s="3" t="s">
        <v>77</v>
      </c>
      <c r="F50" s="3" t="s">
        <v>89</v>
      </c>
      <c r="G50" s="7">
        <v>165</v>
      </c>
      <c r="H50" s="6">
        <v>-7</v>
      </c>
      <c r="I50" s="6">
        <v>-1155</v>
      </c>
    </row>
    <row r="51" spans="1:9">
      <c r="A51" s="5" t="s">
        <v>90</v>
      </c>
      <c r="B51" s="6" t="str">
        <f>"1021149904"</f>
        <v>1021149904</v>
      </c>
      <c r="C51" s="3" t="s">
        <v>91</v>
      </c>
      <c r="D51" s="3">
        <v>5280917992</v>
      </c>
      <c r="E51" s="3" t="s">
        <v>7</v>
      </c>
      <c r="F51" s="3" t="s">
        <v>92</v>
      </c>
      <c r="G51" s="7">
        <v>33.479999999999997</v>
      </c>
      <c r="H51" s="6">
        <v>-8</v>
      </c>
      <c r="I51" s="6">
        <v>-267.83999999999997</v>
      </c>
    </row>
    <row r="52" spans="1:9">
      <c r="A52" s="5" t="s">
        <v>90</v>
      </c>
      <c r="B52" s="6" t="str">
        <f>"1021149902"</f>
        <v>1021149902</v>
      </c>
      <c r="C52" s="3" t="s">
        <v>91</v>
      </c>
      <c r="D52" s="3">
        <v>5280917987</v>
      </c>
      <c r="E52" s="3" t="s">
        <v>7</v>
      </c>
      <c r="F52" s="3" t="s">
        <v>92</v>
      </c>
      <c r="G52" s="7">
        <v>50.49</v>
      </c>
      <c r="H52" s="6">
        <v>-8</v>
      </c>
      <c r="I52" s="6">
        <v>-403.92</v>
      </c>
    </row>
    <row r="53" spans="1:9">
      <c r="A53" s="5" t="s">
        <v>49</v>
      </c>
      <c r="B53" s="6" t="s">
        <v>93</v>
      </c>
      <c r="C53" s="3" t="s">
        <v>51</v>
      </c>
      <c r="D53" s="3">
        <v>5601820207</v>
      </c>
      <c r="E53" s="3" t="s">
        <v>77</v>
      </c>
      <c r="F53" s="3" t="s">
        <v>52</v>
      </c>
      <c r="G53" s="7">
        <v>468.96</v>
      </c>
      <c r="H53" s="6">
        <v>-8</v>
      </c>
      <c r="I53" s="6">
        <v>-3573.04</v>
      </c>
    </row>
    <row r="54" spans="1:9">
      <c r="A54" s="5" t="s">
        <v>76</v>
      </c>
      <c r="B54" s="6" t="str">
        <f>"10267"</f>
        <v>10267</v>
      </c>
      <c r="C54" s="3" t="s">
        <v>94</v>
      </c>
      <c r="D54" s="3">
        <v>5334686439</v>
      </c>
      <c r="E54" s="3" t="s">
        <v>54</v>
      </c>
      <c r="F54" s="3" t="s">
        <v>95</v>
      </c>
      <c r="G54" s="7">
        <v>96.9</v>
      </c>
      <c r="H54" s="6">
        <v>-9</v>
      </c>
      <c r="I54" s="6">
        <v>-872.1</v>
      </c>
    </row>
    <row r="55" spans="1:9">
      <c r="A55" s="5" t="s">
        <v>58</v>
      </c>
      <c r="B55" s="6" t="str">
        <f>"821000192354"</f>
        <v>821000192354</v>
      </c>
      <c r="C55" s="3" t="s">
        <v>56</v>
      </c>
      <c r="D55" s="3">
        <v>5317391975</v>
      </c>
      <c r="E55" s="3" t="s">
        <v>59</v>
      </c>
      <c r="F55" s="3" t="s">
        <v>54</v>
      </c>
      <c r="G55" s="7">
        <v>6.47</v>
      </c>
      <c r="H55" s="6">
        <v>-9</v>
      </c>
      <c r="I55" s="6">
        <v>0</v>
      </c>
    </row>
    <row r="56" spans="1:9">
      <c r="A56" s="5" t="s">
        <v>96</v>
      </c>
      <c r="B56" s="6" t="str">
        <f>"16"</f>
        <v>16</v>
      </c>
      <c r="C56" s="3" t="s">
        <v>97</v>
      </c>
      <c r="D56" s="3">
        <v>5615508362</v>
      </c>
      <c r="E56" s="3" t="s">
        <v>77</v>
      </c>
      <c r="F56" s="3" t="s">
        <v>98</v>
      </c>
      <c r="G56" s="7">
        <v>233.63</v>
      </c>
      <c r="H56" s="6">
        <v>-10</v>
      </c>
      <c r="I56" s="6">
        <v>-2336.3000000000002</v>
      </c>
    </row>
    <row r="57" spans="1:9">
      <c r="A57" s="5" t="s">
        <v>96</v>
      </c>
      <c r="B57" s="6" t="str">
        <f>"16"</f>
        <v>16</v>
      </c>
      <c r="C57" s="3" t="s">
        <v>97</v>
      </c>
      <c r="D57" s="3">
        <v>5615508362</v>
      </c>
      <c r="E57" s="3" t="s">
        <v>77</v>
      </c>
      <c r="F57" s="3" t="s">
        <v>98</v>
      </c>
      <c r="G57" s="7">
        <v>233.63</v>
      </c>
      <c r="H57" s="6">
        <v>-10</v>
      </c>
      <c r="I57" s="6">
        <v>-2336.3000000000002</v>
      </c>
    </row>
    <row r="58" spans="1:9">
      <c r="A58" s="5" t="s">
        <v>71</v>
      </c>
      <c r="B58" s="6" t="str">
        <f>"412107087878"</f>
        <v>412107087878</v>
      </c>
      <c r="C58" s="3" t="s">
        <v>99</v>
      </c>
      <c r="D58" s="3">
        <v>5505440835</v>
      </c>
      <c r="E58" s="3" t="s">
        <v>6</v>
      </c>
      <c r="F58" s="3" t="s">
        <v>100</v>
      </c>
      <c r="G58" s="7">
        <v>32.64</v>
      </c>
      <c r="H58" s="6">
        <v>-11</v>
      </c>
      <c r="I58" s="6">
        <v>-294.25</v>
      </c>
    </row>
    <row r="59" spans="1:9">
      <c r="A59" s="5" t="s">
        <v>71</v>
      </c>
      <c r="B59" s="6" t="str">
        <f>"412107087876"</f>
        <v>412107087876</v>
      </c>
      <c r="C59" s="3" t="s">
        <v>99</v>
      </c>
      <c r="D59" s="3">
        <v>5505442966</v>
      </c>
      <c r="E59" s="3" t="s">
        <v>6</v>
      </c>
      <c r="F59" s="3" t="s">
        <v>100</v>
      </c>
      <c r="G59" s="7">
        <v>141.18</v>
      </c>
      <c r="H59" s="6">
        <v>-11</v>
      </c>
      <c r="I59" s="6">
        <v>-1272.92</v>
      </c>
    </row>
    <row r="60" spans="1:9">
      <c r="A60" s="5" t="s">
        <v>71</v>
      </c>
      <c r="B60" s="6" t="str">
        <f>"412107087877"</f>
        <v>412107087877</v>
      </c>
      <c r="C60" s="3" t="s">
        <v>99</v>
      </c>
      <c r="D60" s="3">
        <v>5505443130</v>
      </c>
      <c r="E60" s="3" t="s">
        <v>6</v>
      </c>
      <c r="F60" s="3" t="s">
        <v>100</v>
      </c>
      <c r="G60" s="7">
        <v>39.97</v>
      </c>
      <c r="H60" s="6">
        <v>-11</v>
      </c>
      <c r="I60" s="6">
        <v>-360.36</v>
      </c>
    </row>
    <row r="61" spans="1:9">
      <c r="A61" s="5" t="s">
        <v>71</v>
      </c>
      <c r="B61" s="6" t="str">
        <f>"412107087874"</f>
        <v>412107087874</v>
      </c>
      <c r="C61" s="3" t="s">
        <v>99</v>
      </c>
      <c r="D61" s="3">
        <v>5505442830</v>
      </c>
      <c r="E61" s="3" t="s">
        <v>6</v>
      </c>
      <c r="F61" s="3" t="s">
        <v>100</v>
      </c>
      <c r="G61" s="7">
        <v>39.97</v>
      </c>
      <c r="H61" s="6">
        <v>-11</v>
      </c>
      <c r="I61" s="6">
        <v>-360.36</v>
      </c>
    </row>
    <row r="62" spans="1:9">
      <c r="A62" s="5" t="s">
        <v>101</v>
      </c>
      <c r="B62" s="6" t="s">
        <v>102</v>
      </c>
      <c r="C62" s="3" t="s">
        <v>91</v>
      </c>
      <c r="D62" s="3">
        <v>5278104825</v>
      </c>
      <c r="E62" s="3" t="s">
        <v>25</v>
      </c>
      <c r="F62" s="3" t="s">
        <v>19</v>
      </c>
      <c r="G62" s="7">
        <v>976</v>
      </c>
      <c r="H62" s="6">
        <v>-11</v>
      </c>
      <c r="I62" s="6">
        <v>-8800</v>
      </c>
    </row>
    <row r="63" spans="1:9">
      <c r="A63" s="5" t="s">
        <v>101</v>
      </c>
      <c r="B63" s="6" t="s">
        <v>102</v>
      </c>
      <c r="C63" s="3" t="s">
        <v>91</v>
      </c>
      <c r="D63" s="3">
        <v>5278104825</v>
      </c>
      <c r="E63" s="3" t="s">
        <v>25</v>
      </c>
      <c r="F63" s="3" t="s">
        <v>19</v>
      </c>
      <c r="G63" s="7">
        <v>122</v>
      </c>
      <c r="H63" s="6">
        <v>-11</v>
      </c>
      <c r="I63" s="6">
        <v>-1100</v>
      </c>
    </row>
    <row r="64" spans="1:9">
      <c r="A64" s="5" t="s">
        <v>68</v>
      </c>
      <c r="B64" s="6" t="s">
        <v>103</v>
      </c>
      <c r="C64" s="3" t="s">
        <v>104</v>
      </c>
      <c r="D64" s="3">
        <v>5508129938</v>
      </c>
      <c r="E64" s="3" t="s">
        <v>9</v>
      </c>
      <c r="F64" s="3" t="s">
        <v>105</v>
      </c>
      <c r="G64" s="7">
        <v>728.34</v>
      </c>
      <c r="H64" s="6">
        <v>-11</v>
      </c>
      <c r="I64" s="6">
        <v>-6567</v>
      </c>
    </row>
    <row r="65" spans="1:9">
      <c r="A65" s="5" t="s">
        <v>68</v>
      </c>
      <c r="B65" s="6" t="s">
        <v>103</v>
      </c>
      <c r="C65" s="3" t="s">
        <v>104</v>
      </c>
      <c r="D65" s="3">
        <v>5508129938</v>
      </c>
      <c r="E65" s="3" t="s">
        <v>9</v>
      </c>
      <c r="F65" s="3" t="s">
        <v>105</v>
      </c>
      <c r="G65" s="7">
        <v>760.61</v>
      </c>
      <c r="H65" s="6">
        <v>-11</v>
      </c>
      <c r="I65" s="6">
        <v>-6857.95</v>
      </c>
    </row>
    <row r="66" spans="1:9">
      <c r="A66" s="5" t="s">
        <v>76</v>
      </c>
      <c r="B66" s="6" t="str">
        <f>"8952"</f>
        <v>8952</v>
      </c>
      <c r="C66" s="3" t="s">
        <v>106</v>
      </c>
      <c r="D66" s="3">
        <v>5272285856</v>
      </c>
      <c r="E66" s="3" t="s">
        <v>40</v>
      </c>
      <c r="F66" s="3" t="s">
        <v>107</v>
      </c>
      <c r="G66" s="7">
        <v>115.5</v>
      </c>
      <c r="H66" s="6">
        <v>-12</v>
      </c>
      <c r="I66" s="6">
        <v>-1332.72</v>
      </c>
    </row>
    <row r="67" spans="1:9">
      <c r="A67" s="5" t="s">
        <v>76</v>
      </c>
      <c r="B67" s="6" t="str">
        <f>"8951"</f>
        <v>8951</v>
      </c>
      <c r="C67" s="3" t="s">
        <v>106</v>
      </c>
      <c r="D67" s="3">
        <v>5272285849</v>
      </c>
      <c r="E67" s="3" t="s">
        <v>40</v>
      </c>
      <c r="F67" s="3" t="s">
        <v>107</v>
      </c>
      <c r="G67" s="7">
        <v>214.5</v>
      </c>
      <c r="H67" s="6">
        <v>-12</v>
      </c>
      <c r="I67" s="6">
        <v>-2109.84</v>
      </c>
    </row>
    <row r="68" spans="1:9">
      <c r="A68" s="5" t="s">
        <v>108</v>
      </c>
      <c r="B68" s="6" t="s">
        <v>109</v>
      </c>
      <c r="C68" s="3" t="s">
        <v>91</v>
      </c>
      <c r="D68" s="3">
        <v>5280716691</v>
      </c>
      <c r="E68" s="3" t="s">
        <v>21</v>
      </c>
      <c r="F68" s="3" t="s">
        <v>3</v>
      </c>
      <c r="G68" s="7">
        <v>8474.41</v>
      </c>
      <c r="H68" s="6">
        <v>-12</v>
      </c>
      <c r="I68" s="6">
        <v>-92051.76</v>
      </c>
    </row>
    <row r="69" spans="1:9">
      <c r="A69" s="5" t="s">
        <v>110</v>
      </c>
      <c r="B69" s="6" t="str">
        <f>"67"</f>
        <v>67</v>
      </c>
      <c r="C69" s="3" t="s">
        <v>19</v>
      </c>
      <c r="D69" s="3">
        <v>5567936446</v>
      </c>
      <c r="E69" s="3" t="s">
        <v>111</v>
      </c>
      <c r="F69" s="3" t="s">
        <v>112</v>
      </c>
      <c r="G69" s="7">
        <v>732</v>
      </c>
      <c r="H69" s="6">
        <v>-12</v>
      </c>
      <c r="I69" s="6">
        <v>-7200</v>
      </c>
    </row>
    <row r="70" spans="1:9">
      <c r="A70" s="5" t="s">
        <v>90</v>
      </c>
      <c r="B70" s="6" t="str">
        <f>"1021164192"</f>
        <v>1021164192</v>
      </c>
      <c r="C70" s="3" t="s">
        <v>11</v>
      </c>
      <c r="D70" s="3">
        <v>5303685990</v>
      </c>
      <c r="E70" s="3" t="s">
        <v>7</v>
      </c>
      <c r="F70" s="3" t="s">
        <v>12</v>
      </c>
      <c r="G70" s="7">
        <v>54.04</v>
      </c>
      <c r="H70" s="6">
        <v>-12</v>
      </c>
      <c r="I70" s="6">
        <v>-648.48</v>
      </c>
    </row>
    <row r="71" spans="1:9">
      <c r="A71" s="5" t="s">
        <v>113</v>
      </c>
      <c r="B71" s="6" t="str">
        <f>"155"</f>
        <v>155</v>
      </c>
      <c r="C71" s="3" t="s">
        <v>84</v>
      </c>
      <c r="D71" s="3">
        <v>5490885286</v>
      </c>
      <c r="E71" s="3" t="s">
        <v>6</v>
      </c>
      <c r="F71" s="3" t="s">
        <v>16</v>
      </c>
      <c r="G71" s="7">
        <v>246.88</v>
      </c>
      <c r="H71" s="6">
        <v>-12</v>
      </c>
      <c r="I71" s="6">
        <v>-2450.4</v>
      </c>
    </row>
    <row r="72" spans="1:9">
      <c r="A72" s="5" t="s">
        <v>8</v>
      </c>
      <c r="B72" s="6" t="s">
        <v>114</v>
      </c>
      <c r="C72" s="3" t="s">
        <v>111</v>
      </c>
      <c r="D72" s="3">
        <v>5657087848</v>
      </c>
      <c r="E72" s="3" t="s">
        <v>13</v>
      </c>
      <c r="F72" s="3" t="s">
        <v>115</v>
      </c>
      <c r="G72" s="7">
        <v>963</v>
      </c>
      <c r="H72" s="6">
        <v>-12</v>
      </c>
      <c r="I72" s="6">
        <v>-11556</v>
      </c>
    </row>
    <row r="73" spans="1:9">
      <c r="A73" s="5" t="s">
        <v>116</v>
      </c>
      <c r="B73" s="6" t="s">
        <v>117</v>
      </c>
      <c r="C73" s="3" t="s">
        <v>118</v>
      </c>
      <c r="D73" s="3">
        <v>5302691549</v>
      </c>
      <c r="E73" s="3" t="s">
        <v>7</v>
      </c>
      <c r="F73" s="3" t="s">
        <v>12</v>
      </c>
      <c r="G73" s="7">
        <v>110.59</v>
      </c>
      <c r="H73" s="6">
        <v>-12</v>
      </c>
      <c r="I73" s="6">
        <v>-1174.32</v>
      </c>
    </row>
    <row r="74" spans="1:9">
      <c r="A74" s="5" t="s">
        <v>65</v>
      </c>
      <c r="B74" s="6" t="str">
        <f>"4959"</f>
        <v>4959</v>
      </c>
      <c r="C74" s="3" t="s">
        <v>70</v>
      </c>
      <c r="D74" s="3">
        <v>5577748405</v>
      </c>
      <c r="E74" s="3" t="s">
        <v>111</v>
      </c>
      <c r="F74" s="3" t="s">
        <v>78</v>
      </c>
      <c r="G74" s="7">
        <v>1058.96</v>
      </c>
      <c r="H74" s="6">
        <v>-13</v>
      </c>
      <c r="I74" s="6">
        <v>-11284</v>
      </c>
    </row>
    <row r="75" spans="1:9">
      <c r="A75" s="5" t="s">
        <v>27</v>
      </c>
      <c r="B75" s="6" t="str">
        <f>"7"</f>
        <v>7</v>
      </c>
      <c r="C75" s="3" t="s">
        <v>70</v>
      </c>
      <c r="D75" s="3">
        <v>5567467459</v>
      </c>
      <c r="E75" s="3" t="s">
        <v>111</v>
      </c>
      <c r="F75" s="3" t="s">
        <v>78</v>
      </c>
      <c r="G75" s="7">
        <v>2626.91</v>
      </c>
      <c r="H75" s="6">
        <v>-13</v>
      </c>
      <c r="I75" s="6">
        <v>-30496.44</v>
      </c>
    </row>
    <row r="76" spans="1:9">
      <c r="A76" s="5" t="s">
        <v>27</v>
      </c>
      <c r="B76" s="6" t="str">
        <f>"7"</f>
        <v>7</v>
      </c>
      <c r="C76" s="3" t="s">
        <v>70</v>
      </c>
      <c r="D76" s="3">
        <v>5567467459</v>
      </c>
      <c r="E76" s="3" t="s">
        <v>111</v>
      </c>
      <c r="F76" s="3" t="s">
        <v>78</v>
      </c>
      <c r="G76" s="7">
        <v>3831.89</v>
      </c>
      <c r="H76" s="6">
        <v>-13</v>
      </c>
      <c r="I76" s="6">
        <v>-42379.09</v>
      </c>
    </row>
    <row r="77" spans="1:9">
      <c r="A77" s="5" t="s">
        <v>63</v>
      </c>
      <c r="B77" s="6" t="str">
        <f>"004154801359"</f>
        <v>004154801359</v>
      </c>
      <c r="C77" s="3" t="s">
        <v>6</v>
      </c>
      <c r="D77" s="3">
        <v>5608397905</v>
      </c>
      <c r="E77" s="3" t="s">
        <v>77</v>
      </c>
      <c r="F77" s="3" t="s">
        <v>119</v>
      </c>
      <c r="G77" s="7">
        <v>14.98</v>
      </c>
      <c r="H77" s="6">
        <v>-13</v>
      </c>
      <c r="I77" s="6">
        <v>-159.63999999999999</v>
      </c>
    </row>
    <row r="78" spans="1:9">
      <c r="A78" s="5" t="s">
        <v>120</v>
      </c>
      <c r="B78" s="6" t="str">
        <f>"120"</f>
        <v>120</v>
      </c>
      <c r="C78" s="3" t="s">
        <v>121</v>
      </c>
      <c r="D78" s="3">
        <v>5348731341</v>
      </c>
      <c r="E78" s="3" t="s">
        <v>25</v>
      </c>
      <c r="F78" s="3" t="s">
        <v>122</v>
      </c>
      <c r="G78" s="7">
        <v>1268.8</v>
      </c>
      <c r="H78" s="6">
        <v>-13</v>
      </c>
      <c r="I78" s="6">
        <v>-16494.400000000001</v>
      </c>
    </row>
    <row r="79" spans="1:9">
      <c r="A79" s="5" t="s">
        <v>45</v>
      </c>
      <c r="B79" s="6" t="s">
        <v>123</v>
      </c>
      <c r="C79" s="3" t="s">
        <v>47</v>
      </c>
      <c r="D79" s="3">
        <v>5244469811</v>
      </c>
      <c r="E79" s="3" t="s">
        <v>6</v>
      </c>
      <c r="F79" s="3" t="s">
        <v>124</v>
      </c>
      <c r="G79" s="7">
        <v>1.99</v>
      </c>
      <c r="H79" s="6">
        <v>-14</v>
      </c>
      <c r="I79" s="6">
        <v>-22.82</v>
      </c>
    </row>
    <row r="80" spans="1:9">
      <c r="A80" s="5" t="s">
        <v>45</v>
      </c>
      <c r="B80" s="6" t="s">
        <v>125</v>
      </c>
      <c r="C80" s="3" t="s">
        <v>47</v>
      </c>
      <c r="D80" s="3">
        <v>5245931635</v>
      </c>
      <c r="E80" s="3" t="s">
        <v>6</v>
      </c>
      <c r="F80" s="3" t="s">
        <v>124</v>
      </c>
      <c r="G80" s="7">
        <v>0.56000000000000005</v>
      </c>
      <c r="H80" s="6">
        <v>-14</v>
      </c>
      <c r="I80" s="6">
        <v>-6.44</v>
      </c>
    </row>
    <row r="81" spans="1:9">
      <c r="A81" s="5" t="s">
        <v>45</v>
      </c>
      <c r="B81" s="6" t="s">
        <v>126</v>
      </c>
      <c r="C81" s="3" t="s">
        <v>47</v>
      </c>
      <c r="D81" s="3">
        <v>5244740125</v>
      </c>
      <c r="E81" s="3" t="s">
        <v>6</v>
      </c>
      <c r="F81" s="3" t="s">
        <v>124</v>
      </c>
      <c r="G81" s="7">
        <v>5.4</v>
      </c>
      <c r="H81" s="6">
        <v>-14</v>
      </c>
      <c r="I81" s="6">
        <v>-62.02</v>
      </c>
    </row>
    <row r="82" spans="1:9">
      <c r="A82" s="5" t="s">
        <v>45</v>
      </c>
      <c r="B82" s="6" t="s">
        <v>127</v>
      </c>
      <c r="C82" s="3" t="s">
        <v>47</v>
      </c>
      <c r="D82" s="3">
        <v>5245931797</v>
      </c>
      <c r="E82" s="3" t="s">
        <v>6</v>
      </c>
      <c r="F82" s="3" t="s">
        <v>124</v>
      </c>
      <c r="G82" s="7">
        <v>81.72</v>
      </c>
      <c r="H82" s="6">
        <v>-14</v>
      </c>
      <c r="I82" s="6">
        <v>-937.72</v>
      </c>
    </row>
    <row r="83" spans="1:9">
      <c r="A83" s="5" t="s">
        <v>82</v>
      </c>
      <c r="B83" s="6" t="str">
        <f>"1621009328"</f>
        <v>1621009328</v>
      </c>
      <c r="C83" s="3" t="s">
        <v>128</v>
      </c>
      <c r="D83" s="3">
        <v>5631369780</v>
      </c>
      <c r="E83" s="3" t="s">
        <v>77</v>
      </c>
      <c r="F83" s="3" t="s">
        <v>129</v>
      </c>
      <c r="G83" s="7">
        <v>4.88</v>
      </c>
      <c r="H83" s="6">
        <v>-14</v>
      </c>
      <c r="I83" s="6">
        <v>-56</v>
      </c>
    </row>
    <row r="84" spans="1:9">
      <c r="A84" s="5" t="s">
        <v>82</v>
      </c>
      <c r="B84" s="6" t="str">
        <f>"1621009329"</f>
        <v>1621009329</v>
      </c>
      <c r="C84" s="3" t="s">
        <v>128</v>
      </c>
      <c r="D84" s="3">
        <v>5631369795</v>
      </c>
      <c r="E84" s="3" t="s">
        <v>77</v>
      </c>
      <c r="F84" s="3" t="s">
        <v>129</v>
      </c>
      <c r="G84" s="7">
        <v>52.06</v>
      </c>
      <c r="H84" s="6">
        <v>-14</v>
      </c>
      <c r="I84" s="6">
        <v>-597.38</v>
      </c>
    </row>
    <row r="85" spans="1:9">
      <c r="A85" s="5" t="s">
        <v>108</v>
      </c>
      <c r="B85" s="6" t="s">
        <v>130</v>
      </c>
      <c r="C85" s="3" t="s">
        <v>122</v>
      </c>
      <c r="D85" s="3">
        <v>5545775315</v>
      </c>
      <c r="E85" s="3" t="s">
        <v>111</v>
      </c>
      <c r="F85" s="3" t="s">
        <v>131</v>
      </c>
      <c r="G85" s="7">
        <v>11392.63</v>
      </c>
      <c r="H85" s="6">
        <v>-14</v>
      </c>
      <c r="I85" s="6">
        <v>-144997.16</v>
      </c>
    </row>
    <row r="86" spans="1:9">
      <c r="A86" s="5" t="s">
        <v>108</v>
      </c>
      <c r="B86" s="6" t="s">
        <v>132</v>
      </c>
      <c r="C86" s="3" t="s">
        <v>25</v>
      </c>
      <c r="D86" s="3">
        <v>5462369100</v>
      </c>
      <c r="E86" s="3" t="s">
        <v>6</v>
      </c>
      <c r="F86" s="3" t="s">
        <v>124</v>
      </c>
      <c r="G86" s="7">
        <v>7030.54</v>
      </c>
      <c r="H86" s="6">
        <v>-14</v>
      </c>
      <c r="I86" s="6">
        <v>-89479.6</v>
      </c>
    </row>
    <row r="87" spans="1:9">
      <c r="A87" s="5" t="s">
        <v>108</v>
      </c>
      <c r="B87" s="6" t="s">
        <v>133</v>
      </c>
      <c r="C87" s="3" t="s">
        <v>122</v>
      </c>
      <c r="D87" s="3">
        <v>5545874012</v>
      </c>
      <c r="E87" s="3" t="s">
        <v>111</v>
      </c>
      <c r="F87" s="3" t="s">
        <v>131</v>
      </c>
      <c r="G87" s="7">
        <v>1779.66</v>
      </c>
      <c r="H87" s="6">
        <v>-14</v>
      </c>
      <c r="I87" s="6">
        <v>-22650.18</v>
      </c>
    </row>
    <row r="88" spans="1:9">
      <c r="A88" s="5" t="s">
        <v>108</v>
      </c>
      <c r="B88" s="6" t="s">
        <v>134</v>
      </c>
      <c r="C88" s="3" t="s">
        <v>25</v>
      </c>
      <c r="D88" s="3">
        <v>5462369177</v>
      </c>
      <c r="E88" s="3" t="s">
        <v>6</v>
      </c>
      <c r="F88" s="3" t="s">
        <v>124</v>
      </c>
      <c r="G88" s="7">
        <v>17080</v>
      </c>
      <c r="H88" s="6">
        <v>-14</v>
      </c>
      <c r="I88" s="6">
        <v>-196000</v>
      </c>
    </row>
    <row r="89" spans="1:9">
      <c r="A89" s="5" t="s">
        <v>135</v>
      </c>
      <c r="B89" s="6" t="str">
        <f>"07"</f>
        <v>07</v>
      </c>
      <c r="C89" s="3" t="s">
        <v>136</v>
      </c>
      <c r="D89" s="3">
        <v>5417908434</v>
      </c>
      <c r="E89" s="3" t="s">
        <v>54</v>
      </c>
      <c r="F89" s="3" t="s">
        <v>97</v>
      </c>
      <c r="G89" s="7">
        <v>143.77000000000001</v>
      </c>
      <c r="H89" s="6">
        <v>-15</v>
      </c>
      <c r="I89" s="6">
        <v>-1960.5</v>
      </c>
    </row>
    <row r="90" spans="1:9">
      <c r="A90" s="5" t="s">
        <v>137</v>
      </c>
      <c r="B90" s="6" t="str">
        <f>"13"</f>
        <v>13</v>
      </c>
      <c r="C90" s="3" t="s">
        <v>3</v>
      </c>
      <c r="D90" s="3">
        <v>5503509817</v>
      </c>
      <c r="E90" s="3" t="s">
        <v>6</v>
      </c>
      <c r="F90" s="3" t="s">
        <v>138</v>
      </c>
      <c r="G90" s="7">
        <v>951.6</v>
      </c>
      <c r="H90" s="6">
        <v>-15</v>
      </c>
      <c r="I90" s="6">
        <v>-11700</v>
      </c>
    </row>
    <row r="91" spans="1:9">
      <c r="A91" s="5" t="s">
        <v>139</v>
      </c>
      <c r="B91" s="6" t="s">
        <v>140</v>
      </c>
      <c r="C91" s="3" t="s">
        <v>25</v>
      </c>
      <c r="D91" s="3">
        <v>5483116726</v>
      </c>
      <c r="E91" s="3" t="s">
        <v>9</v>
      </c>
      <c r="F91" s="3" t="s">
        <v>4</v>
      </c>
      <c r="G91" s="7">
        <v>350.75</v>
      </c>
      <c r="H91" s="6">
        <v>-15</v>
      </c>
      <c r="I91" s="6">
        <v>-4312.5</v>
      </c>
    </row>
    <row r="92" spans="1:9">
      <c r="A92" s="5" t="s">
        <v>141</v>
      </c>
      <c r="B92" s="6" t="s">
        <v>142</v>
      </c>
      <c r="C92" s="3" t="s">
        <v>104</v>
      </c>
      <c r="D92" s="3">
        <v>5511620552</v>
      </c>
      <c r="E92" s="3" t="s">
        <v>6</v>
      </c>
      <c r="F92" s="3" t="s">
        <v>143</v>
      </c>
      <c r="G92" s="7">
        <v>158.6</v>
      </c>
      <c r="H92" s="6">
        <v>-16</v>
      </c>
      <c r="I92" s="6">
        <v>-2080</v>
      </c>
    </row>
    <row r="93" spans="1:9">
      <c r="A93" s="5" t="s">
        <v>108</v>
      </c>
      <c r="B93" s="6" t="s">
        <v>144</v>
      </c>
      <c r="C93" s="3" t="s">
        <v>128</v>
      </c>
      <c r="D93" s="3">
        <v>5622504846</v>
      </c>
      <c r="E93" s="3" t="s">
        <v>77</v>
      </c>
      <c r="F93" s="3" t="s">
        <v>145</v>
      </c>
      <c r="G93" s="7">
        <v>7873.78</v>
      </c>
      <c r="H93" s="6">
        <v>-16</v>
      </c>
      <c r="I93" s="6">
        <v>-113875.36</v>
      </c>
    </row>
    <row r="94" spans="1:9">
      <c r="A94" s="5" t="s">
        <v>116</v>
      </c>
      <c r="B94" s="6" t="s">
        <v>146</v>
      </c>
      <c r="C94" s="3" t="s">
        <v>147</v>
      </c>
      <c r="D94" s="3">
        <v>5640198960</v>
      </c>
      <c r="E94" s="3" t="s">
        <v>77</v>
      </c>
      <c r="F94" s="3" t="s">
        <v>145</v>
      </c>
      <c r="G94" s="7">
        <v>60.76</v>
      </c>
      <c r="H94" s="6">
        <v>-16</v>
      </c>
      <c r="I94" s="6">
        <v>-796.8</v>
      </c>
    </row>
    <row r="95" spans="1:9">
      <c r="A95" s="5" t="s">
        <v>148</v>
      </c>
      <c r="B95" s="6" t="s">
        <v>149</v>
      </c>
      <c r="C95" s="3" t="s">
        <v>150</v>
      </c>
      <c r="D95" s="3">
        <v>5224483471</v>
      </c>
      <c r="E95" s="3" t="s">
        <v>21</v>
      </c>
      <c r="F95" s="3" t="s">
        <v>19</v>
      </c>
      <c r="G95" s="7">
        <v>405.68</v>
      </c>
      <c r="H95" s="6">
        <v>-17</v>
      </c>
      <c r="I95" s="6">
        <v>-5653.01</v>
      </c>
    </row>
    <row r="96" spans="1:9">
      <c r="A96" s="5" t="s">
        <v>148</v>
      </c>
      <c r="B96" s="6" t="s">
        <v>149</v>
      </c>
      <c r="C96" s="3" t="s">
        <v>150</v>
      </c>
      <c r="D96" s="3">
        <v>5224483471</v>
      </c>
      <c r="E96" s="3" t="s">
        <v>21</v>
      </c>
      <c r="F96" s="3" t="s">
        <v>19</v>
      </c>
      <c r="G96" s="7">
        <v>279.48</v>
      </c>
      <c r="H96" s="6">
        <v>-17</v>
      </c>
      <c r="I96" s="6">
        <v>-3894.36</v>
      </c>
    </row>
    <row r="97" spans="1:9">
      <c r="A97" s="5" t="s">
        <v>148</v>
      </c>
      <c r="B97" s="6" t="s">
        <v>149</v>
      </c>
      <c r="C97" s="3" t="s">
        <v>150</v>
      </c>
      <c r="D97" s="3">
        <v>5224483471</v>
      </c>
      <c r="E97" s="3" t="s">
        <v>21</v>
      </c>
      <c r="F97" s="3" t="s">
        <v>19</v>
      </c>
      <c r="G97" s="7">
        <v>253.64</v>
      </c>
      <c r="H97" s="6">
        <v>-17</v>
      </c>
      <c r="I97" s="6">
        <v>-3534.3</v>
      </c>
    </row>
    <row r="98" spans="1:9">
      <c r="A98" s="5" t="s">
        <v>148</v>
      </c>
      <c r="B98" s="6" t="s">
        <v>149</v>
      </c>
      <c r="C98" s="3" t="s">
        <v>150</v>
      </c>
      <c r="D98" s="3">
        <v>5224483471</v>
      </c>
      <c r="E98" s="3" t="s">
        <v>21</v>
      </c>
      <c r="F98" s="3" t="s">
        <v>19</v>
      </c>
      <c r="G98" s="7">
        <v>637.64</v>
      </c>
      <c r="H98" s="6">
        <v>-17</v>
      </c>
      <c r="I98" s="6">
        <v>-8885.0499999999993</v>
      </c>
    </row>
    <row r="99" spans="1:9">
      <c r="A99" s="5" t="s">
        <v>101</v>
      </c>
      <c r="B99" s="6" t="s">
        <v>151</v>
      </c>
      <c r="C99" s="3" t="s">
        <v>152</v>
      </c>
      <c r="D99" s="3">
        <v>5294432941</v>
      </c>
      <c r="E99" s="3" t="s">
        <v>21</v>
      </c>
      <c r="F99" s="3" t="s">
        <v>19</v>
      </c>
      <c r="G99" s="7">
        <v>366</v>
      </c>
      <c r="H99" s="6">
        <v>-17</v>
      </c>
      <c r="I99" s="6">
        <v>-5100</v>
      </c>
    </row>
    <row r="100" spans="1:9">
      <c r="A100" s="5" t="s">
        <v>153</v>
      </c>
      <c r="B100" s="6" t="s">
        <v>154</v>
      </c>
      <c r="C100" s="3" t="s">
        <v>155</v>
      </c>
      <c r="D100" s="3">
        <v>5249210761</v>
      </c>
      <c r="E100" s="3" t="s">
        <v>21</v>
      </c>
      <c r="F100" s="3" t="s">
        <v>19</v>
      </c>
      <c r="G100" s="7">
        <v>427</v>
      </c>
      <c r="H100" s="6">
        <v>-17</v>
      </c>
      <c r="I100" s="6">
        <v>-5950</v>
      </c>
    </row>
    <row r="101" spans="1:9">
      <c r="A101" s="5" t="s">
        <v>27</v>
      </c>
      <c r="B101" s="6" t="str">
        <f>"6"</f>
        <v>6</v>
      </c>
      <c r="C101" s="3" t="s">
        <v>94</v>
      </c>
      <c r="D101" s="3">
        <v>5347865820</v>
      </c>
      <c r="E101" s="3" t="s">
        <v>21</v>
      </c>
      <c r="F101" s="3" t="s">
        <v>156</v>
      </c>
      <c r="G101" s="7">
        <v>3831.89</v>
      </c>
      <c r="H101" s="6">
        <v>-18</v>
      </c>
      <c r="I101" s="6">
        <v>-58678.74</v>
      </c>
    </row>
    <row r="102" spans="1:9">
      <c r="A102" s="5" t="s">
        <v>27</v>
      </c>
      <c r="B102" s="6" t="str">
        <f>"6"</f>
        <v>6</v>
      </c>
      <c r="C102" s="3" t="s">
        <v>94</v>
      </c>
      <c r="D102" s="3">
        <v>5347865820</v>
      </c>
      <c r="E102" s="3" t="s">
        <v>21</v>
      </c>
      <c r="F102" s="3" t="s">
        <v>156</v>
      </c>
      <c r="G102" s="7">
        <v>2626.91</v>
      </c>
      <c r="H102" s="6">
        <v>-18</v>
      </c>
      <c r="I102" s="6">
        <v>-42225.84</v>
      </c>
    </row>
    <row r="103" spans="1:9">
      <c r="A103" s="5" t="s">
        <v>63</v>
      </c>
      <c r="B103" s="6" t="str">
        <f>"004151820136"</f>
        <v>004151820136</v>
      </c>
      <c r="C103" s="3" t="s">
        <v>95</v>
      </c>
      <c r="D103" s="3">
        <v>5585879286</v>
      </c>
      <c r="E103" s="3" t="s">
        <v>111</v>
      </c>
      <c r="F103" s="3" t="s">
        <v>13</v>
      </c>
      <c r="G103" s="7">
        <v>43.99</v>
      </c>
      <c r="H103" s="6">
        <v>-18</v>
      </c>
      <c r="I103" s="6">
        <v>-649.08000000000004</v>
      </c>
    </row>
    <row r="104" spans="1:9">
      <c r="A104" s="5" t="s">
        <v>63</v>
      </c>
      <c r="B104" s="6" t="str">
        <f>"004151820133"</f>
        <v>004151820133</v>
      </c>
      <c r="C104" s="3" t="s">
        <v>95</v>
      </c>
      <c r="D104" s="3">
        <v>5585841239</v>
      </c>
      <c r="E104" s="3" t="s">
        <v>111</v>
      </c>
      <c r="F104" s="3" t="s">
        <v>13</v>
      </c>
      <c r="G104" s="7">
        <v>35.42</v>
      </c>
      <c r="H104" s="6">
        <v>-18</v>
      </c>
      <c r="I104" s="6">
        <v>-522.54</v>
      </c>
    </row>
    <row r="105" spans="1:9">
      <c r="A105" s="5" t="s">
        <v>63</v>
      </c>
      <c r="B105" s="6" t="str">
        <f>"004151820135"</f>
        <v>004151820135</v>
      </c>
      <c r="C105" s="3" t="s">
        <v>95</v>
      </c>
      <c r="D105" s="3">
        <v>5585790319</v>
      </c>
      <c r="E105" s="3" t="s">
        <v>111</v>
      </c>
      <c r="F105" s="3" t="s">
        <v>13</v>
      </c>
      <c r="G105" s="7">
        <v>36.65</v>
      </c>
      <c r="H105" s="6">
        <v>-18</v>
      </c>
      <c r="I105" s="6">
        <v>-540.72</v>
      </c>
    </row>
    <row r="106" spans="1:9">
      <c r="A106" s="5" t="s">
        <v>63</v>
      </c>
      <c r="B106" s="6" t="str">
        <f>"004151820132"</f>
        <v>004151820132</v>
      </c>
      <c r="C106" s="3" t="s">
        <v>95</v>
      </c>
      <c r="D106" s="3">
        <v>5585848513</v>
      </c>
      <c r="E106" s="3" t="s">
        <v>111</v>
      </c>
      <c r="F106" s="3" t="s">
        <v>13</v>
      </c>
      <c r="G106" s="7">
        <v>36.200000000000003</v>
      </c>
      <c r="H106" s="6">
        <v>-18</v>
      </c>
      <c r="I106" s="6">
        <v>-534.05999999999995</v>
      </c>
    </row>
    <row r="107" spans="1:9">
      <c r="A107" s="5" t="s">
        <v>63</v>
      </c>
      <c r="B107" s="6" t="str">
        <f>"004151820134"</f>
        <v>004151820134</v>
      </c>
      <c r="C107" s="3" t="s">
        <v>95</v>
      </c>
      <c r="D107" s="3">
        <v>5585845337</v>
      </c>
      <c r="E107" s="3" t="s">
        <v>111</v>
      </c>
      <c r="F107" s="3" t="s">
        <v>13</v>
      </c>
      <c r="G107" s="7">
        <v>496.41</v>
      </c>
      <c r="H107" s="6">
        <v>-18</v>
      </c>
      <c r="I107" s="6">
        <v>-7324.02</v>
      </c>
    </row>
    <row r="108" spans="1:9">
      <c r="A108" s="5" t="s">
        <v>63</v>
      </c>
      <c r="B108" s="6" t="str">
        <f>"004151820137"</f>
        <v>004151820137</v>
      </c>
      <c r="C108" s="3" t="s">
        <v>95</v>
      </c>
      <c r="D108" s="3">
        <v>5585857437</v>
      </c>
      <c r="E108" s="3" t="s">
        <v>111</v>
      </c>
      <c r="F108" s="3" t="s">
        <v>13</v>
      </c>
      <c r="G108" s="7">
        <v>31.77</v>
      </c>
      <c r="H108" s="6">
        <v>-18</v>
      </c>
      <c r="I108" s="6">
        <v>-468.72</v>
      </c>
    </row>
    <row r="109" spans="1:9">
      <c r="A109" s="5" t="s">
        <v>63</v>
      </c>
      <c r="B109" s="6" t="str">
        <f>"004151820138"</f>
        <v>004151820138</v>
      </c>
      <c r="C109" s="3" t="s">
        <v>95</v>
      </c>
      <c r="D109" s="3">
        <v>5585822480</v>
      </c>
      <c r="E109" s="3" t="s">
        <v>111</v>
      </c>
      <c r="F109" s="3" t="s">
        <v>13</v>
      </c>
      <c r="G109" s="7">
        <v>18.23</v>
      </c>
      <c r="H109" s="6">
        <v>-18</v>
      </c>
      <c r="I109" s="6">
        <v>-268.92</v>
      </c>
    </row>
    <row r="110" spans="1:9">
      <c r="A110" s="5" t="s">
        <v>58</v>
      </c>
      <c r="B110" s="6" t="str">
        <f>"821000283015"</f>
        <v>821000283015</v>
      </c>
      <c r="C110" s="3" t="s">
        <v>158</v>
      </c>
      <c r="D110" s="3">
        <v>5684814625</v>
      </c>
      <c r="E110" s="3" t="s">
        <v>157</v>
      </c>
      <c r="F110" s="3" t="s">
        <v>159</v>
      </c>
      <c r="G110" s="7">
        <v>2448.86</v>
      </c>
      <c r="H110" s="6">
        <v>-18</v>
      </c>
      <c r="I110" s="6">
        <v>-36130.68</v>
      </c>
    </row>
    <row r="111" spans="1:9">
      <c r="A111" s="5" t="s">
        <v>58</v>
      </c>
      <c r="B111" s="6" t="str">
        <f>"821000279608"</f>
        <v>821000279608</v>
      </c>
      <c r="C111" s="3" t="s">
        <v>158</v>
      </c>
      <c r="D111" s="3">
        <v>5684811283</v>
      </c>
      <c r="E111" s="3" t="s">
        <v>157</v>
      </c>
      <c r="F111" s="3" t="s">
        <v>159</v>
      </c>
      <c r="G111" s="7">
        <v>388.22</v>
      </c>
      <c r="H111" s="6">
        <v>-18</v>
      </c>
      <c r="I111" s="6">
        <v>-5727.78</v>
      </c>
    </row>
    <row r="112" spans="1:9">
      <c r="A112" s="5" t="s">
        <v>160</v>
      </c>
      <c r="B112" s="6" t="s">
        <v>161</v>
      </c>
      <c r="C112" s="3" t="s">
        <v>152</v>
      </c>
      <c r="D112" s="3">
        <v>5297453203</v>
      </c>
      <c r="E112" s="3" t="s">
        <v>7</v>
      </c>
      <c r="F112" s="3" t="s">
        <v>19</v>
      </c>
      <c r="G112" s="7">
        <v>42.7</v>
      </c>
      <c r="H112" s="6">
        <v>-18</v>
      </c>
      <c r="I112" s="6">
        <v>-630</v>
      </c>
    </row>
    <row r="113" spans="1:9">
      <c r="A113" s="5" t="s">
        <v>20</v>
      </c>
      <c r="B113" s="6" t="str">
        <f>"103"</f>
        <v>103</v>
      </c>
      <c r="C113" s="3" t="s">
        <v>94</v>
      </c>
      <c r="D113" s="3">
        <v>5348599532</v>
      </c>
      <c r="E113" s="3" t="s">
        <v>21</v>
      </c>
      <c r="F113" s="3" t="s">
        <v>156</v>
      </c>
      <c r="G113" s="7">
        <v>3922</v>
      </c>
      <c r="H113" s="6">
        <v>-18</v>
      </c>
      <c r="I113" s="6">
        <v>-57865.5</v>
      </c>
    </row>
    <row r="114" spans="1:9">
      <c r="A114" s="5" t="s">
        <v>20</v>
      </c>
      <c r="B114" s="6" t="str">
        <f>"125"</f>
        <v>125</v>
      </c>
      <c r="C114" s="3" t="s">
        <v>19</v>
      </c>
      <c r="D114" s="3">
        <v>5604721173</v>
      </c>
      <c r="E114" s="3" t="s">
        <v>111</v>
      </c>
      <c r="F114" s="3" t="s">
        <v>13</v>
      </c>
      <c r="G114" s="7">
        <v>2948.34</v>
      </c>
      <c r="H114" s="6">
        <v>-18</v>
      </c>
      <c r="I114" s="6">
        <v>-43500.06</v>
      </c>
    </row>
    <row r="115" spans="1:9">
      <c r="A115" s="5" t="s">
        <v>20</v>
      </c>
      <c r="B115" s="6" t="str">
        <f>"124"</f>
        <v>124</v>
      </c>
      <c r="C115" s="3" t="s">
        <v>19</v>
      </c>
      <c r="D115" s="3">
        <v>5604756300</v>
      </c>
      <c r="E115" s="3" t="s">
        <v>111</v>
      </c>
      <c r="F115" s="3" t="s">
        <v>13</v>
      </c>
      <c r="G115" s="7">
        <v>3922</v>
      </c>
      <c r="H115" s="6">
        <v>-18</v>
      </c>
      <c r="I115" s="6">
        <v>-57865.5</v>
      </c>
    </row>
    <row r="116" spans="1:9">
      <c r="A116" s="5" t="s">
        <v>20</v>
      </c>
      <c r="B116" s="6" t="str">
        <f>"104"</f>
        <v>104</v>
      </c>
      <c r="C116" s="3" t="s">
        <v>94</v>
      </c>
      <c r="D116" s="3">
        <v>5348597952</v>
      </c>
      <c r="E116" s="3" t="s">
        <v>21</v>
      </c>
      <c r="F116" s="3" t="s">
        <v>122</v>
      </c>
      <c r="G116" s="7">
        <v>2954.19</v>
      </c>
      <c r="H116" s="6">
        <v>-19</v>
      </c>
      <c r="I116" s="6">
        <v>-46007.93</v>
      </c>
    </row>
    <row r="117" spans="1:9">
      <c r="A117" s="5" t="s">
        <v>49</v>
      </c>
      <c r="B117" s="6" t="s">
        <v>162</v>
      </c>
      <c r="C117" s="3" t="s">
        <v>4</v>
      </c>
      <c r="D117" s="3">
        <v>5715301706</v>
      </c>
      <c r="E117" s="3" t="s">
        <v>119</v>
      </c>
      <c r="F117" s="3" t="s">
        <v>163</v>
      </c>
      <c r="G117" s="7">
        <v>125.16</v>
      </c>
      <c r="H117" s="6">
        <v>-19</v>
      </c>
      <c r="I117" s="6">
        <v>-2264.8000000000002</v>
      </c>
    </row>
    <row r="118" spans="1:9">
      <c r="A118" s="5" t="s">
        <v>49</v>
      </c>
      <c r="B118" s="6" t="s">
        <v>164</v>
      </c>
      <c r="C118" s="3" t="s">
        <v>4</v>
      </c>
      <c r="D118" s="3">
        <v>5715188545</v>
      </c>
      <c r="E118" s="3" t="s">
        <v>119</v>
      </c>
      <c r="F118" s="3" t="s">
        <v>163</v>
      </c>
      <c r="G118" s="7">
        <v>54.56</v>
      </c>
      <c r="H118" s="6">
        <v>-19</v>
      </c>
      <c r="I118" s="6">
        <v>-987.24</v>
      </c>
    </row>
    <row r="119" spans="1:9">
      <c r="A119" s="5" t="s">
        <v>139</v>
      </c>
      <c r="B119" s="6" t="s">
        <v>165</v>
      </c>
      <c r="C119" s="3" t="s">
        <v>155</v>
      </c>
      <c r="D119" s="3">
        <v>5284020367</v>
      </c>
      <c r="E119" s="3" t="s">
        <v>40</v>
      </c>
      <c r="F119" s="3" t="s">
        <v>19</v>
      </c>
      <c r="G119" s="7">
        <v>350.93</v>
      </c>
      <c r="H119" s="6">
        <v>-19</v>
      </c>
      <c r="I119" s="6">
        <v>-5465.35</v>
      </c>
    </row>
    <row r="120" spans="1:9">
      <c r="A120" s="5" t="s">
        <v>63</v>
      </c>
      <c r="B120" s="6" t="str">
        <f>"004153158485"</f>
        <v>004153158485</v>
      </c>
      <c r="C120" s="3" t="s">
        <v>166</v>
      </c>
      <c r="D120" s="3">
        <v>5594568668</v>
      </c>
      <c r="E120" s="3" t="s">
        <v>111</v>
      </c>
      <c r="F120" s="3" t="s">
        <v>167</v>
      </c>
      <c r="G120" s="7">
        <v>192.59</v>
      </c>
      <c r="H120" s="6">
        <v>-21</v>
      </c>
      <c r="I120" s="6">
        <v>-3676.68</v>
      </c>
    </row>
    <row r="121" spans="1:9">
      <c r="A121" s="5" t="s">
        <v>168</v>
      </c>
      <c r="B121" s="6" t="str">
        <f>"555"</f>
        <v>555</v>
      </c>
      <c r="C121" s="3" t="s">
        <v>15</v>
      </c>
      <c r="D121" s="3">
        <v>5507587598</v>
      </c>
      <c r="E121" s="3" t="s">
        <v>6</v>
      </c>
      <c r="F121" s="3" t="s">
        <v>4</v>
      </c>
      <c r="G121" s="7">
        <v>427</v>
      </c>
      <c r="H121" s="6">
        <v>-21</v>
      </c>
      <c r="I121" s="6">
        <v>-7350</v>
      </c>
    </row>
    <row r="122" spans="1:9">
      <c r="A122" s="5" t="s">
        <v>71</v>
      </c>
      <c r="B122" s="6" t="str">
        <f>"412108127285"</f>
        <v>412108127285</v>
      </c>
      <c r="C122" s="3" t="s">
        <v>124</v>
      </c>
      <c r="D122" s="3">
        <v>5668407534</v>
      </c>
      <c r="E122" s="3" t="s">
        <v>157</v>
      </c>
      <c r="F122" s="3" t="s">
        <v>169</v>
      </c>
      <c r="G122" s="7">
        <v>146.63</v>
      </c>
      <c r="H122" s="6">
        <v>-21</v>
      </c>
      <c r="I122" s="6">
        <v>-2523.9899999999998</v>
      </c>
    </row>
    <row r="123" spans="1:9">
      <c r="A123" s="5" t="s">
        <v>71</v>
      </c>
      <c r="B123" s="6" t="str">
        <f>"412108127286"</f>
        <v>412108127286</v>
      </c>
      <c r="C123" s="3" t="s">
        <v>124</v>
      </c>
      <c r="D123" s="3">
        <v>5668480570</v>
      </c>
      <c r="E123" s="3" t="s">
        <v>157</v>
      </c>
      <c r="F123" s="3" t="s">
        <v>169</v>
      </c>
      <c r="G123" s="7">
        <v>39.97</v>
      </c>
      <c r="H123" s="6">
        <v>-21</v>
      </c>
      <c r="I123" s="6">
        <v>-687.96</v>
      </c>
    </row>
    <row r="124" spans="1:9">
      <c r="A124" s="5" t="s">
        <v>71</v>
      </c>
      <c r="B124" s="6" t="str">
        <f>"412108127287"</f>
        <v>412108127287</v>
      </c>
      <c r="C124" s="3" t="s">
        <v>124</v>
      </c>
      <c r="D124" s="3">
        <v>5668407750</v>
      </c>
      <c r="E124" s="3" t="s">
        <v>157</v>
      </c>
      <c r="F124" s="3" t="s">
        <v>169</v>
      </c>
      <c r="G124" s="7">
        <v>4.59</v>
      </c>
      <c r="H124" s="6">
        <v>-21</v>
      </c>
      <c r="I124" s="6">
        <v>-78.959999999999994</v>
      </c>
    </row>
    <row r="125" spans="1:9">
      <c r="A125" s="5" t="s">
        <v>71</v>
      </c>
      <c r="B125" s="6" t="str">
        <f>"412108127283"</f>
        <v>412108127283</v>
      </c>
      <c r="C125" s="3" t="s">
        <v>124</v>
      </c>
      <c r="D125" s="3">
        <v>5668480121</v>
      </c>
      <c r="E125" s="3" t="s">
        <v>157</v>
      </c>
      <c r="F125" s="3" t="s">
        <v>169</v>
      </c>
      <c r="G125" s="7">
        <v>39.97</v>
      </c>
      <c r="H125" s="6">
        <v>-21</v>
      </c>
      <c r="I125" s="6">
        <v>-687.96</v>
      </c>
    </row>
    <row r="126" spans="1:9">
      <c r="A126" s="5" t="s">
        <v>71</v>
      </c>
      <c r="B126" s="6" t="str">
        <f>"412108127284"</f>
        <v>412108127284</v>
      </c>
      <c r="C126" s="3" t="s">
        <v>124</v>
      </c>
      <c r="D126" s="3">
        <v>5668407163</v>
      </c>
      <c r="E126" s="3" t="s">
        <v>157</v>
      </c>
      <c r="F126" s="3" t="s">
        <v>169</v>
      </c>
      <c r="G126" s="7">
        <v>31.24</v>
      </c>
      <c r="H126" s="6">
        <v>-21</v>
      </c>
      <c r="I126" s="6">
        <v>-537.80999999999995</v>
      </c>
    </row>
    <row r="127" spans="1:9">
      <c r="A127" s="5" t="s">
        <v>170</v>
      </c>
      <c r="B127" s="6" t="s">
        <v>171</v>
      </c>
      <c r="C127" s="3" t="s">
        <v>78</v>
      </c>
      <c r="D127" s="3">
        <v>5721252365</v>
      </c>
      <c r="E127" s="3" t="s">
        <v>119</v>
      </c>
      <c r="F127" s="3" t="s">
        <v>172</v>
      </c>
      <c r="G127" s="7">
        <v>220.21</v>
      </c>
      <c r="H127" s="6">
        <v>-21</v>
      </c>
      <c r="I127" s="6">
        <v>-3790.5</v>
      </c>
    </row>
    <row r="128" spans="1:9">
      <c r="A128" s="5" t="s">
        <v>173</v>
      </c>
      <c r="B128" s="6" t="s">
        <v>174</v>
      </c>
      <c r="C128" s="3" t="s">
        <v>94</v>
      </c>
      <c r="D128" s="3">
        <v>5415967874</v>
      </c>
      <c r="E128" s="3" t="s">
        <v>6</v>
      </c>
      <c r="F128" s="3" t="s">
        <v>4</v>
      </c>
      <c r="G128" s="7">
        <v>2546.5700000000002</v>
      </c>
      <c r="H128" s="6">
        <v>-21</v>
      </c>
      <c r="I128" s="6">
        <v>-48616.26</v>
      </c>
    </row>
    <row r="129" spans="1:9">
      <c r="A129" s="5" t="s">
        <v>175</v>
      </c>
      <c r="B129" s="6" t="s">
        <v>176</v>
      </c>
      <c r="C129" s="3" t="s">
        <v>124</v>
      </c>
      <c r="D129" s="3">
        <v>5659759625</v>
      </c>
      <c r="E129" s="3" t="s">
        <v>77</v>
      </c>
      <c r="F129" s="3" t="s">
        <v>169</v>
      </c>
      <c r="G129" s="7">
        <v>164.7</v>
      </c>
      <c r="H129" s="6">
        <v>-22</v>
      </c>
      <c r="I129" s="6">
        <v>-2970</v>
      </c>
    </row>
    <row r="130" spans="1:9">
      <c r="A130" s="5" t="s">
        <v>90</v>
      </c>
      <c r="B130" s="6" t="str">
        <f>"1021179797"</f>
        <v>1021179797</v>
      </c>
      <c r="C130" s="3" t="s">
        <v>25</v>
      </c>
      <c r="D130" s="3">
        <v>5463244205</v>
      </c>
      <c r="E130" s="3" t="s">
        <v>54</v>
      </c>
      <c r="F130" s="3" t="s">
        <v>177</v>
      </c>
      <c r="G130" s="7">
        <v>425.17</v>
      </c>
      <c r="H130" s="6">
        <v>-22</v>
      </c>
      <c r="I130" s="6">
        <v>-9353.74</v>
      </c>
    </row>
    <row r="131" spans="1:9">
      <c r="A131" s="5" t="s">
        <v>29</v>
      </c>
      <c r="B131" s="6" t="s">
        <v>178</v>
      </c>
      <c r="C131" s="3" t="s">
        <v>94</v>
      </c>
      <c r="D131" s="3">
        <v>5372932742</v>
      </c>
      <c r="E131" s="3" t="s">
        <v>21</v>
      </c>
      <c r="F131" s="3" t="s">
        <v>81</v>
      </c>
      <c r="G131" s="7">
        <v>1427.88</v>
      </c>
      <c r="H131" s="6">
        <v>-22</v>
      </c>
      <c r="I131" s="6">
        <v>-25748.58</v>
      </c>
    </row>
    <row r="132" spans="1:9">
      <c r="A132" s="5" t="s">
        <v>29</v>
      </c>
      <c r="B132" s="6" t="s">
        <v>178</v>
      </c>
      <c r="C132" s="3" t="s">
        <v>94</v>
      </c>
      <c r="D132" s="3">
        <v>5372932742</v>
      </c>
      <c r="E132" s="3" t="s">
        <v>21</v>
      </c>
      <c r="F132" s="3" t="s">
        <v>81</v>
      </c>
      <c r="G132" s="7">
        <v>713.93</v>
      </c>
      <c r="H132" s="6">
        <v>-22</v>
      </c>
      <c r="I132" s="6">
        <v>-12874.18</v>
      </c>
    </row>
    <row r="133" spans="1:9">
      <c r="A133" s="5" t="s">
        <v>179</v>
      </c>
      <c r="B133" s="6" t="str">
        <f>"470"</f>
        <v>470</v>
      </c>
      <c r="C133" s="3" t="s">
        <v>147</v>
      </c>
      <c r="D133" s="3">
        <v>5643834122</v>
      </c>
      <c r="E133" s="3" t="s">
        <v>105</v>
      </c>
      <c r="F133" s="3" t="s">
        <v>180</v>
      </c>
      <c r="G133" s="7">
        <v>15000</v>
      </c>
      <c r="H133" s="6">
        <v>-22</v>
      </c>
      <c r="I133" s="6">
        <v>-270491.76</v>
      </c>
    </row>
    <row r="134" spans="1:9">
      <c r="A134" s="5" t="s">
        <v>108</v>
      </c>
      <c r="B134" s="6" t="s">
        <v>181</v>
      </c>
      <c r="C134" s="3" t="s">
        <v>121</v>
      </c>
      <c r="D134" s="3">
        <v>5353254769</v>
      </c>
      <c r="E134" s="3" t="s">
        <v>21</v>
      </c>
      <c r="F134" s="3" t="s">
        <v>95</v>
      </c>
      <c r="G134" s="7">
        <v>1779.66</v>
      </c>
      <c r="H134" s="6">
        <v>-23</v>
      </c>
      <c r="I134" s="6">
        <v>-37211.01</v>
      </c>
    </row>
    <row r="135" spans="1:9">
      <c r="A135" s="5" t="s">
        <v>108</v>
      </c>
      <c r="B135" s="6" t="s">
        <v>182</v>
      </c>
      <c r="C135" s="3" t="s">
        <v>121</v>
      </c>
      <c r="D135" s="3">
        <v>5352052645</v>
      </c>
      <c r="E135" s="3" t="s">
        <v>21</v>
      </c>
      <c r="F135" s="3" t="s">
        <v>95</v>
      </c>
      <c r="G135" s="7">
        <v>11392.63</v>
      </c>
      <c r="H135" s="6">
        <v>-23</v>
      </c>
      <c r="I135" s="6">
        <v>-238209.62</v>
      </c>
    </row>
    <row r="136" spans="1:9">
      <c r="A136" s="5" t="s">
        <v>37</v>
      </c>
      <c r="B136" s="6" t="s">
        <v>183</v>
      </c>
      <c r="C136" s="3" t="s">
        <v>31</v>
      </c>
      <c r="D136" s="3">
        <v>5378938568</v>
      </c>
      <c r="E136" s="3" t="s">
        <v>21</v>
      </c>
      <c r="F136" s="3" t="s">
        <v>184</v>
      </c>
      <c r="G136" s="7">
        <v>180.6</v>
      </c>
      <c r="H136" s="6">
        <v>-24</v>
      </c>
      <c r="I136" s="6">
        <v>-3552.72</v>
      </c>
    </row>
    <row r="137" spans="1:9">
      <c r="A137" s="5" t="s">
        <v>90</v>
      </c>
      <c r="B137" s="6" t="str">
        <f>"1021165752"</f>
        <v>1021165752</v>
      </c>
      <c r="C137" s="3" t="s">
        <v>34</v>
      </c>
      <c r="D137" s="3">
        <v>5380045784</v>
      </c>
      <c r="E137" s="3" t="s">
        <v>7</v>
      </c>
      <c r="F137" s="3" t="s">
        <v>184</v>
      </c>
      <c r="G137" s="7">
        <v>112.43</v>
      </c>
      <c r="H137" s="6">
        <v>-25</v>
      </c>
      <c r="I137" s="6">
        <v>-2810.75</v>
      </c>
    </row>
    <row r="138" spans="1:9">
      <c r="A138" s="5" t="s">
        <v>90</v>
      </c>
      <c r="B138" s="6" t="str">
        <f>"1021207901"</f>
        <v>1021207901</v>
      </c>
      <c r="C138" s="3" t="s">
        <v>105</v>
      </c>
      <c r="D138" s="3">
        <v>5675972215</v>
      </c>
      <c r="E138" s="3" t="s">
        <v>77</v>
      </c>
      <c r="F138" s="3" t="s">
        <v>185</v>
      </c>
      <c r="G138" s="7">
        <v>269.27999999999997</v>
      </c>
      <c r="H138" s="6">
        <v>-25</v>
      </c>
      <c r="I138" s="6">
        <v>-6732</v>
      </c>
    </row>
    <row r="139" spans="1:9">
      <c r="A139" s="5" t="s">
        <v>186</v>
      </c>
      <c r="B139" s="6" t="s">
        <v>187</v>
      </c>
      <c r="C139" s="3" t="s">
        <v>143</v>
      </c>
      <c r="D139" s="3">
        <v>5685094070</v>
      </c>
      <c r="E139" s="3" t="s">
        <v>77</v>
      </c>
      <c r="F139" s="3" t="s">
        <v>1</v>
      </c>
      <c r="G139" s="7">
        <v>42.7</v>
      </c>
      <c r="H139" s="6">
        <v>-28</v>
      </c>
      <c r="I139" s="6">
        <v>-980</v>
      </c>
    </row>
    <row r="140" spans="1:9">
      <c r="A140" s="5" t="s">
        <v>188</v>
      </c>
      <c r="B140" s="6" t="s">
        <v>189</v>
      </c>
      <c r="C140" s="3" t="s">
        <v>124</v>
      </c>
      <c r="D140" s="3">
        <v>5660151726</v>
      </c>
      <c r="E140" s="3" t="s">
        <v>77</v>
      </c>
      <c r="F140" s="3" t="s">
        <v>190</v>
      </c>
      <c r="G140" s="7">
        <v>120.78</v>
      </c>
      <c r="H140" s="6">
        <v>-29</v>
      </c>
      <c r="I140" s="6">
        <v>-2871</v>
      </c>
    </row>
    <row r="141" spans="1:9">
      <c r="A141" s="5" t="s">
        <v>188</v>
      </c>
      <c r="B141" s="6" t="s">
        <v>189</v>
      </c>
      <c r="C141" s="3" t="s">
        <v>124</v>
      </c>
      <c r="D141" s="3">
        <v>5660151726</v>
      </c>
      <c r="E141" s="3" t="s">
        <v>77</v>
      </c>
      <c r="F141" s="3" t="s">
        <v>190</v>
      </c>
      <c r="G141" s="7">
        <v>120.78</v>
      </c>
      <c r="H141" s="6">
        <v>-29</v>
      </c>
      <c r="I141" s="6">
        <v>-2871</v>
      </c>
    </row>
    <row r="142" spans="1:9">
      <c r="A142" s="5" t="s">
        <v>188</v>
      </c>
      <c r="B142" s="6" t="s">
        <v>189</v>
      </c>
      <c r="C142" s="3" t="s">
        <v>124</v>
      </c>
      <c r="D142" s="3">
        <v>5660151726</v>
      </c>
      <c r="E142" s="3" t="s">
        <v>77</v>
      </c>
      <c r="F142" s="3" t="s">
        <v>190</v>
      </c>
      <c r="G142" s="7">
        <v>300.12</v>
      </c>
      <c r="H142" s="6">
        <v>-29</v>
      </c>
      <c r="I142" s="6">
        <v>-7134</v>
      </c>
    </row>
    <row r="143" spans="1:9">
      <c r="A143" s="5" t="s">
        <v>188</v>
      </c>
      <c r="B143" s="6" t="s">
        <v>189</v>
      </c>
      <c r="C143" s="3" t="s">
        <v>124</v>
      </c>
      <c r="D143" s="3">
        <v>5660151726</v>
      </c>
      <c r="E143" s="3" t="s">
        <v>77</v>
      </c>
      <c r="F143" s="3" t="s">
        <v>190</v>
      </c>
      <c r="G143" s="7">
        <v>453.84</v>
      </c>
      <c r="H143" s="6">
        <v>-29</v>
      </c>
      <c r="I143" s="6">
        <v>-10788</v>
      </c>
    </row>
    <row r="144" spans="1:9">
      <c r="A144" s="5" t="s">
        <v>191</v>
      </c>
      <c r="B144" s="6" t="s">
        <v>192</v>
      </c>
      <c r="C144" s="3" t="s">
        <v>138</v>
      </c>
      <c r="D144" s="3">
        <v>5667780279</v>
      </c>
      <c r="E144" s="3" t="s">
        <v>77</v>
      </c>
      <c r="F144" s="3" t="s">
        <v>190</v>
      </c>
      <c r="G144" s="7">
        <v>504.5</v>
      </c>
      <c r="H144" s="6">
        <v>-29</v>
      </c>
      <c r="I144" s="6">
        <v>-14067.9</v>
      </c>
    </row>
    <row r="145" spans="1:9">
      <c r="A145" s="5" t="s">
        <v>173</v>
      </c>
      <c r="B145" s="6" t="s">
        <v>193</v>
      </c>
      <c r="C145" s="3" t="s">
        <v>19</v>
      </c>
      <c r="D145" s="3">
        <v>5604717427</v>
      </c>
      <c r="E145" s="3" t="s">
        <v>77</v>
      </c>
      <c r="F145" s="3" t="s">
        <v>190</v>
      </c>
      <c r="G145" s="7">
        <v>2635.08</v>
      </c>
      <c r="H145" s="6">
        <v>-29</v>
      </c>
      <c r="I145" s="6">
        <v>-69470.37</v>
      </c>
    </row>
    <row r="146" spans="1:9">
      <c r="A146" s="5" t="s">
        <v>139</v>
      </c>
      <c r="B146" s="6" t="s">
        <v>194</v>
      </c>
      <c r="C146" s="3" t="s">
        <v>138</v>
      </c>
      <c r="D146" s="3">
        <v>5683613306</v>
      </c>
      <c r="E146" s="3" t="s">
        <v>77</v>
      </c>
      <c r="F146" s="3" t="s">
        <v>190</v>
      </c>
      <c r="G146" s="7">
        <v>350.75</v>
      </c>
      <c r="H146" s="6">
        <v>-29</v>
      </c>
      <c r="I146" s="6">
        <v>-8337.5</v>
      </c>
    </row>
    <row r="147" spans="1:9">
      <c r="A147" s="5" t="s">
        <v>148</v>
      </c>
      <c r="B147" s="6" t="s">
        <v>195</v>
      </c>
      <c r="C147" s="3" t="s">
        <v>40</v>
      </c>
      <c r="D147" s="3">
        <v>5421776372</v>
      </c>
      <c r="E147" s="3" t="s">
        <v>6</v>
      </c>
      <c r="F147" s="3" t="s">
        <v>13</v>
      </c>
      <c r="G147" s="7">
        <v>18.3</v>
      </c>
      <c r="H147" s="6">
        <v>-31</v>
      </c>
      <c r="I147" s="6">
        <v>-465</v>
      </c>
    </row>
    <row r="148" spans="1:9">
      <c r="A148" s="5" t="s">
        <v>63</v>
      </c>
      <c r="B148" s="6" t="str">
        <f>"004158734896"</f>
        <v>004158734896</v>
      </c>
      <c r="C148" s="3" t="s">
        <v>158</v>
      </c>
      <c r="D148" s="3">
        <v>5685679668</v>
      </c>
      <c r="E148" s="3" t="s">
        <v>157</v>
      </c>
      <c r="F148" s="3" t="s">
        <v>196</v>
      </c>
      <c r="G148" s="7">
        <v>38.049999999999997</v>
      </c>
      <c r="H148" s="6">
        <v>-32</v>
      </c>
      <c r="I148" s="6">
        <v>-1217.5999999999999</v>
      </c>
    </row>
    <row r="149" spans="1:9">
      <c r="A149" s="5" t="s">
        <v>160</v>
      </c>
      <c r="B149" s="6" t="s">
        <v>197</v>
      </c>
      <c r="C149" s="3" t="s">
        <v>99</v>
      </c>
      <c r="D149" s="3">
        <v>5488734327</v>
      </c>
      <c r="E149" s="3" t="s">
        <v>54</v>
      </c>
      <c r="F149" s="3" t="s">
        <v>4</v>
      </c>
      <c r="G149" s="7">
        <v>1098</v>
      </c>
      <c r="H149" s="6">
        <v>-34</v>
      </c>
      <c r="I149" s="6">
        <v>-30600</v>
      </c>
    </row>
    <row r="150" spans="1:9">
      <c r="A150" s="5" t="s">
        <v>191</v>
      </c>
      <c r="B150" s="6" t="s">
        <v>198</v>
      </c>
      <c r="C150" s="3" t="s">
        <v>15</v>
      </c>
      <c r="D150" s="3">
        <v>5501021233</v>
      </c>
      <c r="E150" s="3" t="s">
        <v>54</v>
      </c>
      <c r="F150" s="3" t="s">
        <v>4</v>
      </c>
      <c r="G150" s="7">
        <v>376.08</v>
      </c>
      <c r="H150" s="6">
        <v>-34</v>
      </c>
      <c r="I150" s="6">
        <v>-12295.08</v>
      </c>
    </row>
    <row r="151" spans="1:9">
      <c r="A151" s="5" t="s">
        <v>32</v>
      </c>
      <c r="B151" s="6" t="s">
        <v>199</v>
      </c>
      <c r="C151" s="3" t="s">
        <v>19</v>
      </c>
      <c r="D151" s="3">
        <v>5565883097</v>
      </c>
      <c r="E151" s="3" t="s">
        <v>111</v>
      </c>
      <c r="F151" s="3" t="s">
        <v>190</v>
      </c>
      <c r="G151" s="7">
        <v>131.41</v>
      </c>
      <c r="H151" s="6">
        <v>-38</v>
      </c>
      <c r="I151" s="6">
        <v>-4108.18</v>
      </c>
    </row>
    <row r="152" spans="1:9">
      <c r="A152" s="5" t="s">
        <v>45</v>
      </c>
      <c r="B152" s="6" t="s">
        <v>200</v>
      </c>
      <c r="C152" s="3" t="s">
        <v>64</v>
      </c>
      <c r="D152" s="3">
        <v>5625003202</v>
      </c>
      <c r="E152" s="3" t="s">
        <v>77</v>
      </c>
      <c r="F152" s="3" t="s">
        <v>201</v>
      </c>
      <c r="G152" s="7">
        <v>116.48</v>
      </c>
      <c r="H152" s="6">
        <v>-40</v>
      </c>
      <c r="I152" s="6">
        <v>-4578.3999999999996</v>
      </c>
    </row>
    <row r="153" spans="1:9">
      <c r="A153" s="5" t="s">
        <v>45</v>
      </c>
      <c r="B153" s="6" t="s">
        <v>202</v>
      </c>
      <c r="C153" s="3" t="s">
        <v>64</v>
      </c>
      <c r="D153" s="3">
        <v>5625021620</v>
      </c>
      <c r="E153" s="3" t="s">
        <v>77</v>
      </c>
      <c r="F153" s="3" t="s">
        <v>201</v>
      </c>
      <c r="G153" s="7">
        <v>4.6500000000000004</v>
      </c>
      <c r="H153" s="6">
        <v>-40</v>
      </c>
      <c r="I153" s="6">
        <v>-152.4</v>
      </c>
    </row>
    <row r="154" spans="1:9">
      <c r="A154" s="5" t="s">
        <v>17</v>
      </c>
      <c r="B154" s="6" t="str">
        <f>"21105998"</f>
        <v>21105998</v>
      </c>
      <c r="C154" s="3" t="s">
        <v>95</v>
      </c>
      <c r="D154" s="3">
        <v>5598011658</v>
      </c>
      <c r="E154" s="3" t="s">
        <v>9</v>
      </c>
      <c r="F154" s="3" t="s">
        <v>190</v>
      </c>
      <c r="G154" s="7">
        <v>118.57</v>
      </c>
      <c r="H154" s="6">
        <v>-45</v>
      </c>
      <c r="I154" s="6">
        <v>-4373.55</v>
      </c>
    </row>
    <row r="155" spans="1:9">
      <c r="A155" s="5" t="s">
        <v>17</v>
      </c>
      <c r="B155" s="6" t="str">
        <f>"21106000"</f>
        <v>21106000</v>
      </c>
      <c r="C155" s="3" t="s">
        <v>95</v>
      </c>
      <c r="D155" s="3">
        <v>5598012379</v>
      </c>
      <c r="E155" s="3" t="s">
        <v>9</v>
      </c>
      <c r="F155" s="3" t="s">
        <v>190</v>
      </c>
      <c r="G155" s="7">
        <v>40.99</v>
      </c>
      <c r="H155" s="6">
        <v>-45</v>
      </c>
      <c r="I155" s="6">
        <v>-1512</v>
      </c>
    </row>
    <row r="156" spans="1:9">
      <c r="A156" s="5" t="s">
        <v>17</v>
      </c>
      <c r="B156" s="6" t="str">
        <f>"21105999"</f>
        <v>21105999</v>
      </c>
      <c r="C156" s="3" t="s">
        <v>95</v>
      </c>
      <c r="D156" s="3">
        <v>5598012103</v>
      </c>
      <c r="E156" s="3" t="s">
        <v>9</v>
      </c>
      <c r="F156" s="3" t="s">
        <v>190</v>
      </c>
      <c r="G156" s="7">
        <v>61.05</v>
      </c>
      <c r="H156" s="6">
        <v>-45</v>
      </c>
      <c r="I156" s="6">
        <v>-2251.8000000000002</v>
      </c>
    </row>
    <row r="157" spans="1:9">
      <c r="A157" s="5" t="s">
        <v>32</v>
      </c>
      <c r="B157" s="6" t="s">
        <v>203</v>
      </c>
      <c r="C157" s="3" t="s">
        <v>94</v>
      </c>
      <c r="D157" s="3">
        <v>5363176274</v>
      </c>
      <c r="E157" s="3" t="s">
        <v>21</v>
      </c>
      <c r="F157" s="3" t="s">
        <v>158</v>
      </c>
      <c r="G157" s="7">
        <v>348.86</v>
      </c>
      <c r="H157" s="6">
        <v>-47</v>
      </c>
      <c r="I157" s="6">
        <v>-13439.65</v>
      </c>
    </row>
    <row r="158" spans="1:9">
      <c r="G158" s="1">
        <v>189842.02</v>
      </c>
      <c r="H158" s="2">
        <v>-10.89</v>
      </c>
      <c r="I158" s="2">
        <v>-1799584.36</v>
      </c>
    </row>
    <row r="162" spans="7:7">
      <c r="G162" s="9"/>
    </row>
  </sheetData>
  <mergeCells count="1">
    <mergeCell ref="A1:I1"/>
  </mergeCells>
  <pageMargins left="0" right="0" top="0.39370078740157483" bottom="0.39370078740157483" header="0" footer="0"/>
  <pageSetup paperSize="9" scale="60" fitToHeight="0" orientation="portrait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L_RIT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</dc:creator>
  <cp:lastModifiedBy>Amministrativo</cp:lastModifiedBy>
  <cp:lastPrinted>2022-02-16T14:28:06Z</cp:lastPrinted>
  <dcterms:created xsi:type="dcterms:W3CDTF">2022-02-16T14:28:51Z</dcterms:created>
  <dcterms:modified xsi:type="dcterms:W3CDTF">2022-02-16T15:05:38Z</dcterms:modified>
</cp:coreProperties>
</file>