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z-TRANSITO sempre in evidenza\1.LEVA CIVICA AF\"/>
    </mc:Choice>
  </mc:AlternateContent>
  <xr:revisionPtr revIDLastSave="0" documentId="13_ncr:1_{3D616169-C4AE-449D-8ECE-6F8A62847C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_R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7" i="1" l="1"/>
  <c r="B246" i="1"/>
  <c r="B245" i="1"/>
  <c r="B244" i="1"/>
  <c r="B243" i="1"/>
  <c r="B240" i="1"/>
  <c r="B239" i="1"/>
  <c r="B238" i="1"/>
  <c r="B237" i="1"/>
  <c r="B236" i="1"/>
  <c r="B235" i="1"/>
  <c r="B234" i="1"/>
  <c r="B233" i="1"/>
  <c r="B232" i="1"/>
  <c r="B228" i="1"/>
  <c r="B224" i="1"/>
  <c r="B222" i="1"/>
  <c r="B221" i="1"/>
  <c r="B212" i="1"/>
  <c r="B210" i="1"/>
  <c r="B209" i="1"/>
  <c r="B208" i="1"/>
  <c r="B198" i="1"/>
  <c r="B197" i="1"/>
  <c r="B196" i="1"/>
  <c r="B195" i="1"/>
  <c r="B190" i="1"/>
  <c r="B189" i="1"/>
  <c r="B187" i="1"/>
  <c r="B186" i="1"/>
  <c r="B182" i="1"/>
  <c r="B178" i="1"/>
  <c r="B177" i="1"/>
  <c r="B176" i="1"/>
  <c r="B175" i="1"/>
  <c r="B174" i="1"/>
  <c r="B173" i="1"/>
  <c r="B172" i="1"/>
  <c r="B171" i="1"/>
  <c r="B170" i="1"/>
  <c r="B168" i="1"/>
  <c r="B165" i="1"/>
  <c r="B164" i="1"/>
  <c r="B163" i="1"/>
  <c r="B162" i="1"/>
  <c r="B161" i="1"/>
  <c r="B160" i="1"/>
  <c r="B159" i="1"/>
  <c r="B158" i="1"/>
  <c r="B157" i="1"/>
  <c r="B156" i="1"/>
  <c r="B155" i="1"/>
  <c r="B151" i="1"/>
  <c r="B150" i="1"/>
  <c r="B148" i="1"/>
  <c r="B147" i="1"/>
  <c r="B143" i="1"/>
  <c r="B142" i="1"/>
  <c r="B138" i="1"/>
  <c r="B137" i="1"/>
  <c r="B136" i="1"/>
  <c r="B135" i="1"/>
  <c r="B134" i="1"/>
  <c r="B133" i="1"/>
  <c r="B132" i="1"/>
  <c r="B131" i="1"/>
  <c r="B130" i="1"/>
  <c r="B127" i="1"/>
  <c r="B126" i="1"/>
  <c r="B125" i="1"/>
  <c r="B124" i="1"/>
  <c r="B123" i="1"/>
  <c r="B122" i="1"/>
  <c r="B121" i="1"/>
  <c r="B116" i="1"/>
  <c r="B114" i="1"/>
  <c r="B113" i="1"/>
  <c r="B108" i="1"/>
  <c r="B107" i="1"/>
  <c r="B106" i="1"/>
  <c r="B104" i="1"/>
  <c r="B102" i="1"/>
  <c r="B100" i="1"/>
  <c r="B99" i="1"/>
  <c r="B98" i="1"/>
  <c r="B97" i="1"/>
  <c r="B96" i="1"/>
  <c r="B95" i="1"/>
  <c r="B94" i="1"/>
  <c r="B93" i="1"/>
  <c r="B90" i="1"/>
  <c r="B88" i="1"/>
  <c r="B85" i="1"/>
  <c r="B84" i="1"/>
  <c r="B83" i="1"/>
  <c r="B82" i="1"/>
  <c r="B80" i="1"/>
  <c r="B70" i="1"/>
  <c r="B69" i="1"/>
  <c r="B66" i="1"/>
  <c r="B65" i="1"/>
  <c r="B64" i="1"/>
  <c r="B63" i="1"/>
  <c r="B62" i="1"/>
  <c r="B61" i="1"/>
  <c r="B60" i="1"/>
  <c r="B59" i="1"/>
  <c r="B58" i="1"/>
  <c r="B57" i="1"/>
  <c r="B54" i="1"/>
  <c r="B53" i="1"/>
  <c r="B46" i="1"/>
  <c r="B45" i="1"/>
  <c r="B44" i="1"/>
  <c r="B43" i="1"/>
  <c r="B40" i="1"/>
  <c r="B36" i="1"/>
  <c r="B34" i="1"/>
  <c r="B30" i="1"/>
  <c r="B27" i="1"/>
  <c r="B26" i="1"/>
  <c r="B25" i="1"/>
  <c r="B24" i="1"/>
  <c r="B23" i="1"/>
  <c r="B21" i="1"/>
  <c r="B18" i="1"/>
  <c r="B16" i="1"/>
  <c r="B15" i="1"/>
  <c r="B13" i="1"/>
  <c r="B12" i="1"/>
  <c r="B11" i="1"/>
  <c r="B10" i="1"/>
  <c r="B9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<sst xmlns="http://schemas.openxmlformats.org/spreadsheetml/2006/main" count="1097" uniqueCount="284">
  <si>
    <t>INDICE TEMPESTIVITÀ DEI PAGAMENTI - 4° TRIMESTRE</t>
  </si>
  <si>
    <t>FORNITORE</t>
  </si>
  <si>
    <t>NUMERO FATTURA</t>
  </si>
  <si>
    <t>DATA FATTURA</t>
  </si>
  <si>
    <t>LOTTO SDI</t>
  </si>
  <si>
    <t>DATA PAGAMENTO</t>
  </si>
  <si>
    <t>DATA SCADENZA</t>
  </si>
  <si>
    <t>IMPORTO</t>
  </si>
  <si>
    <t>GIORNI DI RITARDO</t>
  </si>
  <si>
    <t>PRODOTTO</t>
  </si>
  <si>
    <t>MD SPA</t>
  </si>
  <si>
    <t>09-07-2021</t>
  </si>
  <si>
    <t>27-10-2021</t>
  </si>
  <si>
    <t>08-08-2021</t>
  </si>
  <si>
    <t>A2A Energia SpA</t>
  </si>
  <si>
    <t>31-08-2021</t>
  </si>
  <si>
    <t>20-09-2021</t>
  </si>
  <si>
    <t>30-08-2021</t>
  </si>
  <si>
    <t xml:space="preserve"> MD SPA</t>
  </si>
  <si>
    <t>27-09-2021</t>
  </si>
  <si>
    <t>03-12-2021</t>
  </si>
  <si>
    <t>HKSTYLECORP S.R.L</t>
  </si>
  <si>
    <t>81/PA</t>
  </si>
  <si>
    <t>29-09-2021</t>
  </si>
  <si>
    <t>26-11-2021</t>
  </si>
  <si>
    <t>29-10-2021</t>
  </si>
  <si>
    <t>ENEL ENERGIA S.P.A.</t>
  </si>
  <si>
    <t>05-10-2021</t>
  </si>
  <si>
    <t>14-10-2021</t>
  </si>
  <si>
    <t>IPERAL SUPERMERCATI S.P.A. con socio unico</t>
  </si>
  <si>
    <t>0000820/S</t>
  </si>
  <si>
    <t>03-09-2021</t>
  </si>
  <si>
    <t>06-10-2021</t>
  </si>
  <si>
    <t>RENTOKIL INITIAL ITALIA S.P.A.</t>
  </si>
  <si>
    <t>08-09-2021</t>
  </si>
  <si>
    <t>19-11-2021</t>
  </si>
  <si>
    <t>31-10-2021</t>
  </si>
  <si>
    <t>MADESANI S.A.S. DI MADESANI LUCA &amp; C.</t>
  </si>
  <si>
    <t>000032/PA</t>
  </si>
  <si>
    <t>09-09-2021</t>
  </si>
  <si>
    <t>16-11-2021</t>
  </si>
  <si>
    <t>LEGGERE S.R.L.</t>
  </si>
  <si>
    <t>18-10-2021</t>
  </si>
  <si>
    <t>CRON.UP S.R.L. SOCIETA' A SOCIO UNICO</t>
  </si>
  <si>
    <t>000077/21/PA</t>
  </si>
  <si>
    <t>30-09-2021</t>
  </si>
  <si>
    <t>12-11-2021</t>
  </si>
  <si>
    <t>01-11-2021</t>
  </si>
  <si>
    <t>SAN MARTINO PROGETTO AUTONOMIA S.C.S</t>
  </si>
  <si>
    <t>587/01</t>
  </si>
  <si>
    <t>11-10-2021</t>
  </si>
  <si>
    <t>HERA COMM SpA</t>
  </si>
  <si>
    <t>21-10-2021</t>
  </si>
  <si>
    <t>0000866/S</t>
  </si>
  <si>
    <t>22-09-2021</t>
  </si>
  <si>
    <t>22-10-2021</t>
  </si>
  <si>
    <t>SE.T.CO. HOLDING SRL</t>
  </si>
  <si>
    <t>09-11-2021</t>
  </si>
  <si>
    <t>05-11-2021</t>
  </si>
  <si>
    <t>12-10-2021</t>
  </si>
  <si>
    <t>08-10-2021</t>
  </si>
  <si>
    <t>SETCO SERVIZI SRL</t>
  </si>
  <si>
    <t>CRES LT SRL</t>
  </si>
  <si>
    <t>389/P</t>
  </si>
  <si>
    <t>06-11-2021</t>
  </si>
  <si>
    <t>T.Q.S.I. SERVIZI INTEGRATI S.R.L.</t>
  </si>
  <si>
    <t>66/PA</t>
  </si>
  <si>
    <t>000064/21/PA</t>
  </si>
  <si>
    <t>04-10-2021</t>
  </si>
  <si>
    <t>03-10-2021</t>
  </si>
  <si>
    <t>G.ECO SRL</t>
  </si>
  <si>
    <t>PA  213174</t>
  </si>
  <si>
    <t>PA  213175</t>
  </si>
  <si>
    <t>28-09-2021</t>
  </si>
  <si>
    <t>28-10-2021</t>
  </si>
  <si>
    <t>RANDSTAD ITALIA S.P.A. SOCIETA' UNIPERSONALE</t>
  </si>
  <si>
    <t>21FVRW150031</t>
  </si>
  <si>
    <t>14-12-2021</t>
  </si>
  <si>
    <t>15-12-2021</t>
  </si>
  <si>
    <t>BETTINAGLIO ROBERTO</t>
  </si>
  <si>
    <t>06-09-2021</t>
  </si>
  <si>
    <t>PA  212818</t>
  </si>
  <si>
    <t>01-09-2021</t>
  </si>
  <si>
    <t>PA  212819</t>
  </si>
  <si>
    <t>PREAN S.R.L.</t>
  </si>
  <si>
    <t>97/PA</t>
  </si>
  <si>
    <t>24-09-2021</t>
  </si>
  <si>
    <t>UNIACQUE S.P.A.</t>
  </si>
  <si>
    <t>17-11-2021</t>
  </si>
  <si>
    <t>21-11-2021</t>
  </si>
  <si>
    <t>FENAROLI MARIO &amp; C. S.N.C</t>
  </si>
  <si>
    <t>000014-0CPAPA</t>
  </si>
  <si>
    <t>ALER - AZ. LOMBARDA EDILIZIA RESIDENZ. PROV.BG I.A.C.P</t>
  </si>
  <si>
    <t>259/2021/BG-PA</t>
  </si>
  <si>
    <t>09-10-2021</t>
  </si>
  <si>
    <t>04-11-2021</t>
  </si>
  <si>
    <t>21FVRW132074</t>
  </si>
  <si>
    <t>15-11-2021</t>
  </si>
  <si>
    <t>PA  213355</t>
  </si>
  <si>
    <t>19-10-2021</t>
  </si>
  <si>
    <t>23-11-2021</t>
  </si>
  <si>
    <t>FRATERNITA' SISTEMI IMPRESA SOCIALE</t>
  </si>
  <si>
    <t>3077/PA</t>
  </si>
  <si>
    <t>10-11-2021</t>
  </si>
  <si>
    <t>10-12-2021</t>
  </si>
  <si>
    <t>3076/PA</t>
  </si>
  <si>
    <t>3075/PA</t>
  </si>
  <si>
    <t>3078/PA</t>
  </si>
  <si>
    <t>BAGARDI FRANCESCO</t>
  </si>
  <si>
    <t>30-10-2021</t>
  </si>
  <si>
    <t>OLDRATI &amp; C. S.R.L.</t>
  </si>
  <si>
    <t>E-28</t>
  </si>
  <si>
    <t>20-11-2021</t>
  </si>
  <si>
    <t>TIM S.P.A.</t>
  </si>
  <si>
    <t>7X03050953</t>
  </si>
  <si>
    <t>14-11-2021</t>
  </si>
  <si>
    <t>INTRED SPA</t>
  </si>
  <si>
    <t>216442/2021</t>
  </si>
  <si>
    <t>20-10-2021</t>
  </si>
  <si>
    <t>24-11-2021</t>
  </si>
  <si>
    <t>CAMPANA GIANFRANCO</t>
  </si>
  <si>
    <t>08-11-2021</t>
  </si>
  <si>
    <t>30-11-2021</t>
  </si>
  <si>
    <t>PC CENTER BERGAMO S.R.L.</t>
  </si>
  <si>
    <t>896/2021 FPA</t>
  </si>
  <si>
    <t>898/2021 FPA</t>
  </si>
  <si>
    <t>OMNIA24 S.r.l.</t>
  </si>
  <si>
    <t>2021OM49887</t>
  </si>
  <si>
    <t>COLMAN LUCA SRL</t>
  </si>
  <si>
    <t>320/PA</t>
  </si>
  <si>
    <t>25-10-2021</t>
  </si>
  <si>
    <t>197969/2021</t>
  </si>
  <si>
    <t>194652/2021</t>
  </si>
  <si>
    <t>15-09-2021</t>
  </si>
  <si>
    <t>NUOVA ASSISTENZA SOC.COOP.SOCIALE ONLUS</t>
  </si>
  <si>
    <t>2820/PA</t>
  </si>
  <si>
    <t>27-11-2021</t>
  </si>
  <si>
    <t>HALLEY INFORMATICA S.R.L.</t>
  </si>
  <si>
    <t>22507/16/10</t>
  </si>
  <si>
    <t>216516/2021</t>
  </si>
  <si>
    <t>COOPERATIVA SOCIALE CANTIERE VERDE</t>
  </si>
  <si>
    <t>29-11-2021</t>
  </si>
  <si>
    <t>13-12-2021</t>
  </si>
  <si>
    <t>29-12-2021</t>
  </si>
  <si>
    <t>PA  212926</t>
  </si>
  <si>
    <t>Poste Italiane S.p.A.</t>
  </si>
  <si>
    <t>3121/PA</t>
  </si>
  <si>
    <t>11-11-2021</t>
  </si>
  <si>
    <t>16-12-2021</t>
  </si>
  <si>
    <t>FONDAZIONE OPERA BONOMELLI ONLUS</t>
  </si>
  <si>
    <t>183/01</t>
  </si>
  <si>
    <t>EXEL SYSTEM Srl Soc. Uninominale</t>
  </si>
  <si>
    <t>25-11-2021</t>
  </si>
  <si>
    <t>30-12-2021</t>
  </si>
  <si>
    <t>31-12-2021</t>
  </si>
  <si>
    <t>CONIZZOLI LORENZO</t>
  </si>
  <si>
    <t>FATTPA 159_21</t>
  </si>
  <si>
    <t>21-09-2021</t>
  </si>
  <si>
    <t>FERRAMENTA 2000 SNC di ANDREOLETTI Anna &amp; C.</t>
  </si>
  <si>
    <t>642/01</t>
  </si>
  <si>
    <t>BUTTI ANTONIO</t>
  </si>
  <si>
    <t>04-12-2021</t>
  </si>
  <si>
    <t>FATTPA 193_21</t>
  </si>
  <si>
    <t>377/PA</t>
  </si>
  <si>
    <t>378/PA</t>
  </si>
  <si>
    <t>F.LLI PAGANI S.R.L.</t>
  </si>
  <si>
    <t>12/PA</t>
  </si>
  <si>
    <t>13-10-2021</t>
  </si>
  <si>
    <t>AUTORIPARAZIONI FRINK DI BONFANTI GIANLUCA</t>
  </si>
  <si>
    <t>168/2021</t>
  </si>
  <si>
    <t>19-12-2021</t>
  </si>
  <si>
    <t>FRANCO OLMO di OLMO CARLO</t>
  </si>
  <si>
    <t>000098-0C1 PA</t>
  </si>
  <si>
    <t>DAY RISTOSERVICE S.P.A.</t>
  </si>
  <si>
    <t>V0-237123</t>
  </si>
  <si>
    <t>F.LLI MARTINELLI S.R.L.</t>
  </si>
  <si>
    <t>PA0000001</t>
  </si>
  <si>
    <t>16-09-2021</t>
  </si>
  <si>
    <t>20-12-2021</t>
  </si>
  <si>
    <t>394/PA</t>
  </si>
  <si>
    <t>02-01-2022</t>
  </si>
  <si>
    <t>CENTRO EDILIZIA S.R.L.</t>
  </si>
  <si>
    <t>000106/PA</t>
  </si>
  <si>
    <t>21-12-2021</t>
  </si>
  <si>
    <t>FATTPA 214_21</t>
  </si>
  <si>
    <t>03-01-2022</t>
  </si>
  <si>
    <t>BARACHETTI SERVICE S.R.L.</t>
  </si>
  <si>
    <t>32/P</t>
  </si>
  <si>
    <t>24-12-2021</t>
  </si>
  <si>
    <t>13-11-2021</t>
  </si>
  <si>
    <t>857/01</t>
  </si>
  <si>
    <t>11-12-2021</t>
  </si>
  <si>
    <t>000083/21/PA</t>
  </si>
  <si>
    <t>02-12-2021</t>
  </si>
  <si>
    <t>DFA S.r.l.</t>
  </si>
  <si>
    <t>000035-0CPA</t>
  </si>
  <si>
    <t>12-01-2022</t>
  </si>
  <si>
    <t>COORDINAMENTO ENTI LOCALI PACE E DIRITTI UMANI</t>
  </si>
  <si>
    <t>DI SOFT S.R.L.</t>
  </si>
  <si>
    <t>56/PA</t>
  </si>
  <si>
    <t>05-01-2022</t>
  </si>
  <si>
    <t>199/01</t>
  </si>
  <si>
    <t>28-11-2021</t>
  </si>
  <si>
    <t>216/01</t>
  </si>
  <si>
    <t>S.I.A.E. - SOCIETA' ITALIANA  DEGLI AUTORI ED EDITORI</t>
  </si>
  <si>
    <t>06-01-2022</t>
  </si>
  <si>
    <t>PA  213871</t>
  </si>
  <si>
    <t>PA  213872</t>
  </si>
  <si>
    <t>06-12-2021</t>
  </si>
  <si>
    <t>CREVENA FABRIZIO</t>
  </si>
  <si>
    <t>FPA 2/21</t>
  </si>
  <si>
    <t>15-10-2021</t>
  </si>
  <si>
    <t>07-12-2021</t>
  </si>
  <si>
    <t>17-12-2021</t>
  </si>
  <si>
    <t>11-01-2022</t>
  </si>
  <si>
    <t>SOENERGY S.R.L.</t>
  </si>
  <si>
    <t>22-11-2021</t>
  </si>
  <si>
    <t>28-12-2021</t>
  </si>
  <si>
    <t>000095/PA</t>
  </si>
  <si>
    <t>391/2021/BG-PA</t>
  </si>
  <si>
    <t>08-12-2021</t>
  </si>
  <si>
    <t>FIORINA MASSIMO</t>
  </si>
  <si>
    <t>FPA 17/21</t>
  </si>
  <si>
    <t>22-12-2021</t>
  </si>
  <si>
    <t>PA  213640</t>
  </si>
  <si>
    <t>A.S.D. JUVENES GIANNI RADICI</t>
  </si>
  <si>
    <t>37/2021</t>
  </si>
  <si>
    <t>15-01-2022</t>
  </si>
  <si>
    <t>FACCHINETTI &amp; PARTNERS ARCHITETTI ASSOCIATI</t>
  </si>
  <si>
    <t>09-12-2021</t>
  </si>
  <si>
    <t>13-01-2022</t>
  </si>
  <si>
    <t>FATTPA 203_21</t>
  </si>
  <si>
    <t>23-12-2021</t>
  </si>
  <si>
    <t>SUARDI S.R.L.</t>
  </si>
  <si>
    <t>V3  227/21</t>
  </si>
  <si>
    <t>14-09-2021</t>
  </si>
  <si>
    <t>SIBESTAR S.r.l.</t>
  </si>
  <si>
    <t>452/FT</t>
  </si>
  <si>
    <t>BLU SOCIETA' SPORTIVA DILETTANTISTICA A R.L.</t>
  </si>
  <si>
    <t>29/E / PA</t>
  </si>
  <si>
    <t>17-01-2022</t>
  </si>
  <si>
    <t>28/E / PA</t>
  </si>
  <si>
    <t>ECOCOSTRUZIONI S.R.L.</t>
  </si>
  <si>
    <t>03-11-2021</t>
  </si>
  <si>
    <t>18-01-2022</t>
  </si>
  <si>
    <t>PA  213533</t>
  </si>
  <si>
    <t>PA  213532</t>
  </si>
  <si>
    <t>PACCANI COSTRUZIONI SRL</t>
  </si>
  <si>
    <t>13/PA</t>
  </si>
  <si>
    <t>469/FT</t>
  </si>
  <si>
    <t>18-11-2021</t>
  </si>
  <si>
    <t>LODA OROBICA S.A.S. di Ghisleni Ing. Roberto</t>
  </si>
  <si>
    <t>133/PA</t>
  </si>
  <si>
    <t>SER CAR RISTORAZIONE COLLETTIVA S.P.A.</t>
  </si>
  <si>
    <t>002146-0CPAE</t>
  </si>
  <si>
    <t>PRIVACYCERT LOMBARDIA S.R.L.</t>
  </si>
  <si>
    <t>239249/2021</t>
  </si>
  <si>
    <t>99/PA</t>
  </si>
  <si>
    <t>21FVRW168061</t>
  </si>
  <si>
    <t>UFFICIO ITALIA 2000 SURL</t>
  </si>
  <si>
    <t>000171-21P</t>
  </si>
  <si>
    <t>V0-248267</t>
  </si>
  <si>
    <t>001916-0CPAE</t>
  </si>
  <si>
    <t>001917-0CPAE</t>
  </si>
  <si>
    <t>REGUZZI CORRADO</t>
  </si>
  <si>
    <t>58/001</t>
  </si>
  <si>
    <t>7X03072515</t>
  </si>
  <si>
    <t>002404-0CPAE</t>
  </si>
  <si>
    <t>31-01-2022</t>
  </si>
  <si>
    <t>000119/PA</t>
  </si>
  <si>
    <t>V0-258710</t>
  </si>
  <si>
    <t>MAGGIOLI SPA</t>
  </si>
  <si>
    <t>000131/PA</t>
  </si>
  <si>
    <t>30-01-2022</t>
  </si>
  <si>
    <t>002308-0CPAE</t>
  </si>
  <si>
    <t>001823-0CPAE</t>
  </si>
  <si>
    <t>17-09-2021</t>
  </si>
  <si>
    <t>19-01-2022</t>
  </si>
  <si>
    <t>000120/PA</t>
  </si>
  <si>
    <t>F.LLI ZAMBETTI S.R.L.</t>
  </si>
  <si>
    <t>17/PA</t>
  </si>
  <si>
    <t>07-10-2021</t>
  </si>
  <si>
    <t>PAGANONI GIOV. BATTISTA</t>
  </si>
  <si>
    <t>28-02-2022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</si>
</sst>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]"/>
  </numFmts>
  <fonts count="16">
    <font>
      <sz val="11"/>
      <color rgb="FF000000"/>
      <name val="Liberation Sans"/>
    </font>
    <font>
      <sz val="11"/>
      <color rgb="FF000000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rgb="FF000000"/>
      <name val="Liberation Sans"/>
    </font>
    <font>
      <b/>
      <sz val="11"/>
      <color rgb="FFFF0000"/>
      <name val="Liberation Sans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1" fillId="4" borderId="0" applyNumberFormat="0" applyFon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9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164" fontId="0" fillId="0" borderId="0" xfId="0" applyNumberFormat="1"/>
  </cellXfs>
  <cellStyles count="1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e" xfId="0" builtinId="0" customBuiltin="1"/>
    <cellStyle name="Note" xfId="14" xr:uid="{00000000-0005-0000-0000-00000E000000}"/>
    <cellStyle name="Result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1"/>
  <sheetViews>
    <sheetView tabSelected="1" topLeftCell="A212" workbookViewId="0">
      <selection activeCell="G251" sqref="G251"/>
    </sheetView>
  </sheetViews>
  <sheetFormatPr defaultRowHeight="14.25"/>
  <cols>
    <col min="1" max="1" width="54.375" bestFit="1" customWidth="1"/>
    <col min="2" max="2" width="17.875" bestFit="1" customWidth="1"/>
    <col min="3" max="3" width="10.125" bestFit="1" customWidth="1"/>
    <col min="4" max="4" width="10.875" bestFit="1" customWidth="1"/>
    <col min="5" max="5" width="12.25" bestFit="1" customWidth="1"/>
    <col min="6" max="6" width="10.625" bestFit="1" customWidth="1"/>
    <col min="7" max="7" width="11.375" bestFit="1" customWidth="1"/>
    <col min="8" max="8" width="9.375" bestFit="1" customWidth="1"/>
    <col min="9" max="9" width="11.625" bestFit="1" customWidth="1"/>
    <col min="10" max="10" width="9" customWidth="1"/>
  </cols>
  <sheetData>
    <row r="1" spans="1:9" ht="1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9" ht="41.25" customHeight="1">
      <c r="A2" s="1" t="s">
        <v>1</v>
      </c>
      <c r="B2" s="1" t="s">
        <v>2</v>
      </c>
      <c r="C2" s="2" t="s">
        <v>3</v>
      </c>
      <c r="D2" s="1" t="s">
        <v>4</v>
      </c>
      <c r="E2" s="2" t="s">
        <v>5</v>
      </c>
      <c r="F2" s="2" t="s">
        <v>6</v>
      </c>
      <c r="G2" s="1" t="s">
        <v>7</v>
      </c>
      <c r="H2" s="2" t="s">
        <v>8</v>
      </c>
      <c r="I2" s="1" t="s">
        <v>9</v>
      </c>
    </row>
    <row r="3" spans="1:9">
      <c r="A3" s="3" t="s">
        <v>10</v>
      </c>
      <c r="B3" s="4" t="str">
        <f>"2136000081"</f>
        <v>2136000081</v>
      </c>
      <c r="C3" s="1" t="s">
        <v>11</v>
      </c>
      <c r="D3" s="1">
        <v>5398024068</v>
      </c>
      <c r="E3" s="1" t="s">
        <v>12</v>
      </c>
      <c r="F3" s="1" t="s">
        <v>13</v>
      </c>
      <c r="G3" s="5">
        <v>5918</v>
      </c>
      <c r="H3" s="4">
        <v>80</v>
      </c>
      <c r="I3" s="4">
        <v>473440</v>
      </c>
    </row>
    <row r="4" spans="1:9">
      <c r="A4" s="3" t="s">
        <v>14</v>
      </c>
      <c r="B4" s="4" t="str">
        <f>"821000283940"</f>
        <v>821000283940</v>
      </c>
      <c r="C4" s="1" t="s">
        <v>15</v>
      </c>
      <c r="D4" s="1">
        <v>5690435739</v>
      </c>
      <c r="E4" s="1" t="s">
        <v>12</v>
      </c>
      <c r="F4" s="1" t="s">
        <v>16</v>
      </c>
      <c r="G4" s="5">
        <v>335.34</v>
      </c>
      <c r="H4" s="4">
        <v>37</v>
      </c>
      <c r="I4" s="4">
        <v>10170.19</v>
      </c>
    </row>
    <row r="5" spans="1:9">
      <c r="A5" s="3" t="s">
        <v>14</v>
      </c>
      <c r="B5" s="4" t="str">
        <f>"821000283939"</f>
        <v>821000283939</v>
      </c>
      <c r="C5" s="1" t="s">
        <v>15</v>
      </c>
      <c r="D5" s="1">
        <v>5690440964</v>
      </c>
      <c r="E5" s="1" t="s">
        <v>12</v>
      </c>
      <c r="F5" s="1" t="s">
        <v>16</v>
      </c>
      <c r="G5" s="5">
        <v>43.3</v>
      </c>
      <c r="H5" s="4">
        <v>37</v>
      </c>
      <c r="I5" s="4">
        <v>1313.13</v>
      </c>
    </row>
    <row r="6" spans="1:9">
      <c r="A6" s="3" t="s">
        <v>14</v>
      </c>
      <c r="B6" s="4" t="str">
        <f>"821000281846"</f>
        <v>821000281846</v>
      </c>
      <c r="C6" s="1" t="s">
        <v>17</v>
      </c>
      <c r="D6" s="1">
        <v>5681945754</v>
      </c>
      <c r="E6" s="1" t="s">
        <v>12</v>
      </c>
      <c r="F6" s="1" t="s">
        <v>16</v>
      </c>
      <c r="G6" s="5">
        <v>303.61</v>
      </c>
      <c r="H6" s="4">
        <v>37</v>
      </c>
      <c r="I6" s="4">
        <v>9207.82</v>
      </c>
    </row>
    <row r="7" spans="1:9">
      <c r="A7" s="3" t="s">
        <v>18</v>
      </c>
      <c r="B7" s="4" t="str">
        <f>"2136000373"</f>
        <v>2136000373</v>
      </c>
      <c r="C7" s="1" t="s">
        <v>19</v>
      </c>
      <c r="D7" s="1">
        <v>5845301393</v>
      </c>
      <c r="E7" s="1" t="s">
        <v>20</v>
      </c>
      <c r="F7" s="1" t="s">
        <v>12</v>
      </c>
      <c r="G7" s="5">
        <v>730</v>
      </c>
      <c r="H7" s="4">
        <v>37</v>
      </c>
      <c r="I7" s="4">
        <v>27010</v>
      </c>
    </row>
    <row r="8" spans="1:9">
      <c r="A8" s="3" t="s">
        <v>21</v>
      </c>
      <c r="B8" s="4" t="s">
        <v>22</v>
      </c>
      <c r="C8" s="1" t="s">
        <v>23</v>
      </c>
      <c r="D8" s="1">
        <v>5857652055</v>
      </c>
      <c r="E8" s="1" t="s">
        <v>24</v>
      </c>
      <c r="F8" s="1" t="s">
        <v>25</v>
      </c>
      <c r="G8" s="5">
        <v>1952</v>
      </c>
      <c r="H8" s="4">
        <v>28</v>
      </c>
      <c r="I8" s="4">
        <v>44800</v>
      </c>
    </row>
    <row r="9" spans="1:9">
      <c r="A9" s="3" t="s">
        <v>26</v>
      </c>
      <c r="B9" s="4" t="str">
        <f>"004158737307"</f>
        <v>004158737307</v>
      </c>
      <c r="C9" s="1" t="s">
        <v>15</v>
      </c>
      <c r="D9" s="1">
        <v>5699063389</v>
      </c>
      <c r="E9" s="1" t="s">
        <v>25</v>
      </c>
      <c r="F9" s="1" t="s">
        <v>27</v>
      </c>
      <c r="G9" s="5">
        <v>15.93</v>
      </c>
      <c r="H9" s="4">
        <v>24</v>
      </c>
      <c r="I9" s="4">
        <v>382.32</v>
      </c>
    </row>
    <row r="10" spans="1:9">
      <c r="A10" s="3" t="s">
        <v>26</v>
      </c>
      <c r="B10" s="4" t="str">
        <f>"004158736727"</f>
        <v>004158736727</v>
      </c>
      <c r="C10" s="1" t="s">
        <v>15</v>
      </c>
      <c r="D10" s="1">
        <v>5699080369</v>
      </c>
      <c r="E10" s="1" t="s">
        <v>25</v>
      </c>
      <c r="F10" s="1" t="s">
        <v>27</v>
      </c>
      <c r="G10" s="5">
        <v>8.65</v>
      </c>
      <c r="H10" s="4">
        <v>24</v>
      </c>
      <c r="I10" s="4">
        <v>207.6</v>
      </c>
    </row>
    <row r="11" spans="1:9">
      <c r="A11" s="3" t="s">
        <v>26</v>
      </c>
      <c r="B11" s="4" t="str">
        <f>"004158736726"</f>
        <v>004158736726</v>
      </c>
      <c r="C11" s="1" t="s">
        <v>15</v>
      </c>
      <c r="D11" s="1">
        <v>5698844920</v>
      </c>
      <c r="E11" s="1" t="s">
        <v>25</v>
      </c>
      <c r="F11" s="1" t="s">
        <v>27</v>
      </c>
      <c r="G11" s="5">
        <v>9.27</v>
      </c>
      <c r="H11" s="4">
        <v>24</v>
      </c>
      <c r="I11" s="4">
        <v>222.48</v>
      </c>
    </row>
    <row r="12" spans="1:9">
      <c r="A12" s="3" t="s">
        <v>14</v>
      </c>
      <c r="B12" s="4" t="str">
        <f>"821000283949"</f>
        <v>821000283949</v>
      </c>
      <c r="C12" s="1" t="s">
        <v>15</v>
      </c>
      <c r="D12" s="1">
        <v>5690440118</v>
      </c>
      <c r="E12" s="1" t="s">
        <v>28</v>
      </c>
      <c r="F12" s="1" t="s">
        <v>16</v>
      </c>
      <c r="G12" s="5">
        <v>627.91</v>
      </c>
      <c r="H12" s="4">
        <v>24</v>
      </c>
      <c r="I12" s="4">
        <v>12352.32</v>
      </c>
    </row>
    <row r="13" spans="1:9">
      <c r="A13" s="3" t="s">
        <v>14</v>
      </c>
      <c r="B13" s="4" t="str">
        <f>"821000283941"</f>
        <v>821000283941</v>
      </c>
      <c r="C13" s="1" t="s">
        <v>15</v>
      </c>
      <c r="D13" s="1">
        <v>5690456363</v>
      </c>
      <c r="E13" s="1" t="s">
        <v>28</v>
      </c>
      <c r="F13" s="1" t="s">
        <v>16</v>
      </c>
      <c r="G13" s="5">
        <v>61.26</v>
      </c>
      <c r="H13" s="4">
        <v>24</v>
      </c>
      <c r="I13" s="4">
        <v>1205.04</v>
      </c>
    </row>
    <row r="14" spans="1:9">
      <c r="A14" s="3" t="s">
        <v>29</v>
      </c>
      <c r="B14" s="4" t="s">
        <v>30</v>
      </c>
      <c r="C14" s="1" t="s">
        <v>31</v>
      </c>
      <c r="D14" s="1">
        <v>5728360108</v>
      </c>
      <c r="E14" s="1" t="s">
        <v>12</v>
      </c>
      <c r="F14" s="1" t="s">
        <v>32</v>
      </c>
      <c r="G14" s="5">
        <v>648</v>
      </c>
      <c r="H14" s="4">
        <v>21</v>
      </c>
      <c r="I14" s="4">
        <v>13608</v>
      </c>
    </row>
    <row r="15" spans="1:9">
      <c r="A15" s="3" t="s">
        <v>33</v>
      </c>
      <c r="B15" s="4" t="str">
        <f>"21117049"</f>
        <v>21117049</v>
      </c>
      <c r="C15" s="1" t="s">
        <v>34</v>
      </c>
      <c r="D15" s="1">
        <v>5758119513</v>
      </c>
      <c r="E15" s="1" t="s">
        <v>35</v>
      </c>
      <c r="F15" s="1" t="s">
        <v>36</v>
      </c>
      <c r="G15" s="5">
        <v>61.05</v>
      </c>
      <c r="H15" s="4">
        <v>19</v>
      </c>
      <c r="I15" s="4">
        <v>950.76</v>
      </c>
    </row>
    <row r="16" spans="1:9">
      <c r="A16" s="3" t="s">
        <v>33</v>
      </c>
      <c r="B16" s="4" t="str">
        <f>"21117048"</f>
        <v>21117048</v>
      </c>
      <c r="C16" s="1" t="s">
        <v>34</v>
      </c>
      <c r="D16" s="1">
        <v>5758117573</v>
      </c>
      <c r="E16" s="1" t="s">
        <v>35</v>
      </c>
      <c r="F16" s="1" t="s">
        <v>36</v>
      </c>
      <c r="G16" s="5">
        <v>45.3</v>
      </c>
      <c r="H16" s="4">
        <v>19</v>
      </c>
      <c r="I16" s="4">
        <v>705.47</v>
      </c>
    </row>
    <row r="17" spans="1:9">
      <c r="A17" s="3" t="s">
        <v>37</v>
      </c>
      <c r="B17" s="4" t="s">
        <v>38</v>
      </c>
      <c r="C17" s="1" t="s">
        <v>39</v>
      </c>
      <c r="D17" s="1">
        <v>5755671789</v>
      </c>
      <c r="E17" s="1" t="s">
        <v>40</v>
      </c>
      <c r="F17" s="1" t="s">
        <v>36</v>
      </c>
      <c r="G17" s="5">
        <v>120.78</v>
      </c>
      <c r="H17" s="4">
        <v>16</v>
      </c>
      <c r="I17" s="4">
        <v>1584</v>
      </c>
    </row>
    <row r="18" spans="1:9">
      <c r="A18" s="3" t="s">
        <v>41</v>
      </c>
      <c r="B18" s="4" t="str">
        <f>"13538"</f>
        <v>13538</v>
      </c>
      <c r="C18" s="1" t="s">
        <v>15</v>
      </c>
      <c r="D18" s="1">
        <v>5695432250</v>
      </c>
      <c r="E18" s="1" t="s">
        <v>42</v>
      </c>
      <c r="F18" s="1" t="s">
        <v>32</v>
      </c>
      <c r="G18" s="5">
        <v>128.77000000000001</v>
      </c>
      <c r="H18" s="4">
        <v>12</v>
      </c>
      <c r="I18" s="4">
        <v>1545.24</v>
      </c>
    </row>
    <row r="19" spans="1:9">
      <c r="A19" s="3" t="s">
        <v>43</v>
      </c>
      <c r="B19" s="4" t="s">
        <v>44</v>
      </c>
      <c r="C19" s="1" t="s">
        <v>45</v>
      </c>
      <c r="D19" s="1">
        <v>5875868072</v>
      </c>
      <c r="E19" s="1" t="s">
        <v>46</v>
      </c>
      <c r="F19" s="1" t="s">
        <v>47</v>
      </c>
      <c r="G19" s="5">
        <v>225.7</v>
      </c>
      <c r="H19" s="4">
        <v>11</v>
      </c>
      <c r="I19" s="4">
        <v>2035</v>
      </c>
    </row>
    <row r="20" spans="1:9">
      <c r="A20" s="3" t="s">
        <v>48</v>
      </c>
      <c r="B20" s="4" t="s">
        <v>49</v>
      </c>
      <c r="C20" s="1" t="s">
        <v>15</v>
      </c>
      <c r="D20" s="1">
        <v>5758334765</v>
      </c>
      <c r="E20" s="1" t="s">
        <v>42</v>
      </c>
      <c r="F20" s="1" t="s">
        <v>50</v>
      </c>
      <c r="G20" s="5">
        <v>79.8</v>
      </c>
      <c r="H20" s="4">
        <v>7</v>
      </c>
      <c r="I20" s="4">
        <v>558.6</v>
      </c>
    </row>
    <row r="21" spans="1:9">
      <c r="A21" s="3" t="s">
        <v>51</v>
      </c>
      <c r="B21" s="4" t="str">
        <f>"412109052760"</f>
        <v>412109052760</v>
      </c>
      <c r="C21" s="1" t="s">
        <v>16</v>
      </c>
      <c r="D21" s="1">
        <v>5814919257</v>
      </c>
      <c r="E21" s="1" t="s">
        <v>12</v>
      </c>
      <c r="F21" s="1" t="s">
        <v>52</v>
      </c>
      <c r="G21" s="5">
        <v>3.94</v>
      </c>
      <c r="H21" s="4">
        <v>6</v>
      </c>
      <c r="I21" s="4">
        <v>19.38</v>
      </c>
    </row>
    <row r="22" spans="1:9">
      <c r="A22" s="3" t="s">
        <v>29</v>
      </c>
      <c r="B22" s="4" t="s">
        <v>53</v>
      </c>
      <c r="C22" s="1" t="s">
        <v>54</v>
      </c>
      <c r="D22" s="1">
        <v>5824523801</v>
      </c>
      <c r="E22" s="1" t="s">
        <v>12</v>
      </c>
      <c r="F22" s="1" t="s">
        <v>55</v>
      </c>
      <c r="G22" s="5">
        <v>315</v>
      </c>
      <c r="H22" s="4">
        <v>5</v>
      </c>
      <c r="I22" s="4">
        <v>1575</v>
      </c>
    </row>
    <row r="23" spans="1:9">
      <c r="A23" s="3" t="s">
        <v>56</v>
      </c>
      <c r="B23" s="4" t="str">
        <f>"9"</f>
        <v>9</v>
      </c>
      <c r="C23" s="1" t="s">
        <v>45</v>
      </c>
      <c r="D23" s="1">
        <v>5905778292</v>
      </c>
      <c r="E23" s="1" t="s">
        <v>57</v>
      </c>
      <c r="F23" s="1" t="s">
        <v>58</v>
      </c>
      <c r="G23" s="5">
        <v>3831.89</v>
      </c>
      <c r="H23" s="4">
        <v>4</v>
      </c>
      <c r="I23" s="4">
        <v>13039.72</v>
      </c>
    </row>
    <row r="24" spans="1:9">
      <c r="A24" s="3" t="s">
        <v>56</v>
      </c>
      <c r="B24" s="4" t="str">
        <f>"8"</f>
        <v>8</v>
      </c>
      <c r="C24" s="1" t="s">
        <v>15</v>
      </c>
      <c r="D24" s="1">
        <v>5741208128</v>
      </c>
      <c r="E24" s="1" t="s">
        <v>59</v>
      </c>
      <c r="F24" s="1" t="s">
        <v>60</v>
      </c>
      <c r="G24" s="5">
        <v>3831.89</v>
      </c>
      <c r="H24" s="4">
        <v>4</v>
      </c>
      <c r="I24" s="4">
        <v>13039.72</v>
      </c>
    </row>
    <row r="25" spans="1:9">
      <c r="A25" s="3" t="s">
        <v>56</v>
      </c>
      <c r="B25" s="4" t="str">
        <f>"8"</f>
        <v>8</v>
      </c>
      <c r="C25" s="1" t="s">
        <v>15</v>
      </c>
      <c r="D25" s="1">
        <v>5741208128</v>
      </c>
      <c r="E25" s="1" t="s">
        <v>59</v>
      </c>
      <c r="F25" s="1" t="s">
        <v>60</v>
      </c>
      <c r="G25" s="5">
        <v>2626.91</v>
      </c>
      <c r="H25" s="4">
        <v>4</v>
      </c>
      <c r="I25" s="4">
        <v>9383.32</v>
      </c>
    </row>
    <row r="26" spans="1:9">
      <c r="A26" s="3" t="s">
        <v>56</v>
      </c>
      <c r="B26" s="4" t="str">
        <f>"9"</f>
        <v>9</v>
      </c>
      <c r="C26" s="1" t="s">
        <v>45</v>
      </c>
      <c r="D26" s="1">
        <v>5905778292</v>
      </c>
      <c r="E26" s="1" t="s">
        <v>57</v>
      </c>
      <c r="F26" s="1" t="s">
        <v>58</v>
      </c>
      <c r="G26" s="5">
        <v>2626.91</v>
      </c>
      <c r="H26" s="4">
        <v>4</v>
      </c>
      <c r="I26" s="4">
        <v>9383.32</v>
      </c>
    </row>
    <row r="27" spans="1:9">
      <c r="A27" s="3" t="s">
        <v>61</v>
      </c>
      <c r="B27" s="4" t="str">
        <f>"173"</f>
        <v>173</v>
      </c>
      <c r="C27" s="1" t="s">
        <v>45</v>
      </c>
      <c r="D27" s="1">
        <v>5906269635</v>
      </c>
      <c r="E27" s="1" t="s">
        <v>57</v>
      </c>
      <c r="F27" s="1" t="s">
        <v>58</v>
      </c>
      <c r="G27" s="5">
        <v>3922</v>
      </c>
      <c r="H27" s="4">
        <v>4</v>
      </c>
      <c r="I27" s="4">
        <v>12859</v>
      </c>
    </row>
    <row r="28" spans="1:9">
      <c r="A28" s="3" t="s">
        <v>62</v>
      </c>
      <c r="B28" s="4" t="s">
        <v>63</v>
      </c>
      <c r="C28" s="1" t="s">
        <v>45</v>
      </c>
      <c r="D28" s="1">
        <v>5914654222</v>
      </c>
      <c r="E28" s="1" t="s">
        <v>57</v>
      </c>
      <c r="F28" s="1" t="s">
        <v>64</v>
      </c>
      <c r="G28" s="5">
        <v>1683.6</v>
      </c>
      <c r="H28" s="4">
        <v>3</v>
      </c>
      <c r="I28" s="4">
        <v>4140</v>
      </c>
    </row>
    <row r="29" spans="1:9">
      <c r="A29" s="3" t="s">
        <v>65</v>
      </c>
      <c r="B29" s="4" t="s">
        <v>66</v>
      </c>
      <c r="C29" s="1" t="s">
        <v>45</v>
      </c>
      <c r="D29" s="1">
        <v>5916094841</v>
      </c>
      <c r="E29" s="1" t="s">
        <v>57</v>
      </c>
      <c r="F29" s="1" t="s">
        <v>64</v>
      </c>
      <c r="G29" s="5">
        <v>500</v>
      </c>
      <c r="H29" s="4">
        <v>3</v>
      </c>
      <c r="I29" s="4">
        <v>1500</v>
      </c>
    </row>
    <row r="30" spans="1:9">
      <c r="A30" s="3" t="s">
        <v>61</v>
      </c>
      <c r="B30" s="4" t="str">
        <f>"174"</f>
        <v>174</v>
      </c>
      <c r="C30" s="1" t="s">
        <v>45</v>
      </c>
      <c r="D30" s="1">
        <v>5906269466</v>
      </c>
      <c r="E30" s="1" t="s">
        <v>57</v>
      </c>
      <c r="F30" s="1" t="s">
        <v>64</v>
      </c>
      <c r="G30" s="5">
        <v>2965.91</v>
      </c>
      <c r="H30" s="4">
        <v>3</v>
      </c>
      <c r="I30" s="4">
        <v>7293.21</v>
      </c>
    </row>
    <row r="31" spans="1:9">
      <c r="A31" s="3" t="s">
        <v>43</v>
      </c>
      <c r="B31" s="4" t="s">
        <v>67</v>
      </c>
      <c r="C31" s="1" t="s">
        <v>15</v>
      </c>
      <c r="D31" s="1">
        <v>5697711013</v>
      </c>
      <c r="E31" s="1" t="s">
        <v>68</v>
      </c>
      <c r="F31" s="1" t="s">
        <v>69</v>
      </c>
      <c r="G31" s="5">
        <v>21.96</v>
      </c>
      <c r="H31" s="4">
        <v>1</v>
      </c>
      <c r="I31" s="4">
        <v>18</v>
      </c>
    </row>
    <row r="32" spans="1:9">
      <c r="A32" s="3" t="s">
        <v>70</v>
      </c>
      <c r="B32" s="4" t="s">
        <v>71</v>
      </c>
      <c r="C32" s="1" t="s">
        <v>27</v>
      </c>
      <c r="D32" s="1">
        <v>5901348110</v>
      </c>
      <c r="E32" s="1" t="s">
        <v>57</v>
      </c>
      <c r="F32" s="1" t="s">
        <v>57</v>
      </c>
      <c r="G32" s="5">
        <v>11392.63</v>
      </c>
      <c r="H32" s="4">
        <v>0</v>
      </c>
      <c r="I32" s="4">
        <v>0</v>
      </c>
    </row>
    <row r="33" spans="1:9">
      <c r="A33" s="3" t="s">
        <v>70</v>
      </c>
      <c r="B33" s="4" t="s">
        <v>72</v>
      </c>
      <c r="C33" s="1" t="s">
        <v>27</v>
      </c>
      <c r="D33" s="1">
        <v>5901350695</v>
      </c>
      <c r="E33" s="1" t="s">
        <v>57</v>
      </c>
      <c r="F33" s="1" t="s">
        <v>57</v>
      </c>
      <c r="G33" s="5">
        <v>1779.66</v>
      </c>
      <c r="H33" s="4">
        <v>0</v>
      </c>
      <c r="I33" s="4">
        <v>0</v>
      </c>
    </row>
    <row r="34" spans="1:9">
      <c r="A34" s="3" t="s">
        <v>14</v>
      </c>
      <c r="B34" s="4" t="str">
        <f>"821000298366"</f>
        <v>821000298366</v>
      </c>
      <c r="C34" s="1" t="s">
        <v>73</v>
      </c>
      <c r="D34" s="1">
        <v>5854934434</v>
      </c>
      <c r="E34" s="1" t="s">
        <v>12</v>
      </c>
      <c r="F34" s="1" t="s">
        <v>74</v>
      </c>
      <c r="G34" s="5">
        <v>47.47</v>
      </c>
      <c r="H34" s="4">
        <v>-1</v>
      </c>
      <c r="I34" s="4">
        <v>-38.909999999999997</v>
      </c>
    </row>
    <row r="35" spans="1:9">
      <c r="A35" s="3" t="s">
        <v>75</v>
      </c>
      <c r="B35" s="4" t="s">
        <v>76</v>
      </c>
      <c r="C35" s="1" t="s">
        <v>36</v>
      </c>
      <c r="D35" s="1">
        <v>6128676484</v>
      </c>
      <c r="E35" s="1" t="s">
        <v>77</v>
      </c>
      <c r="F35" s="1" t="s">
        <v>78</v>
      </c>
      <c r="G35" s="5">
        <v>2499.4899999999998</v>
      </c>
      <c r="H35" s="4">
        <v>-1</v>
      </c>
      <c r="I35" s="4">
        <v>-2443.2800000000002</v>
      </c>
    </row>
    <row r="36" spans="1:9">
      <c r="A36" s="3" t="s">
        <v>79</v>
      </c>
      <c r="B36" s="4" t="str">
        <f>"15"</f>
        <v>15</v>
      </c>
      <c r="C36" s="1" t="s">
        <v>80</v>
      </c>
      <c r="D36" s="1">
        <v>5722584863</v>
      </c>
      <c r="E36" s="1" t="s">
        <v>68</v>
      </c>
      <c r="F36" s="1" t="s">
        <v>32</v>
      </c>
      <c r="G36" s="5">
        <v>573.4</v>
      </c>
      <c r="H36" s="4">
        <v>-2</v>
      </c>
      <c r="I36" s="4">
        <v>-940</v>
      </c>
    </row>
    <row r="37" spans="1:9">
      <c r="A37" s="3" t="s">
        <v>70</v>
      </c>
      <c r="B37" s="4" t="s">
        <v>81</v>
      </c>
      <c r="C37" s="1" t="s">
        <v>82</v>
      </c>
      <c r="D37" s="1">
        <v>5700910115</v>
      </c>
      <c r="E37" s="1" t="s">
        <v>68</v>
      </c>
      <c r="F37" s="1" t="s">
        <v>32</v>
      </c>
      <c r="G37" s="5">
        <v>11392.63</v>
      </c>
      <c r="H37" s="4">
        <v>-2</v>
      </c>
      <c r="I37" s="4">
        <v>-20713.88</v>
      </c>
    </row>
    <row r="38" spans="1:9">
      <c r="A38" s="3" t="s">
        <v>70</v>
      </c>
      <c r="B38" s="4" t="s">
        <v>83</v>
      </c>
      <c r="C38" s="1" t="s">
        <v>82</v>
      </c>
      <c r="D38" s="1">
        <v>5700918801</v>
      </c>
      <c r="E38" s="1" t="s">
        <v>68</v>
      </c>
      <c r="F38" s="1" t="s">
        <v>32</v>
      </c>
      <c r="G38" s="5">
        <v>1779.66</v>
      </c>
      <c r="H38" s="4">
        <v>-2</v>
      </c>
      <c r="I38" s="4">
        <v>-3235.74</v>
      </c>
    </row>
    <row r="39" spans="1:9">
      <c r="A39" s="3" t="s">
        <v>84</v>
      </c>
      <c r="B39" s="4" t="s">
        <v>85</v>
      </c>
      <c r="C39" s="1" t="s">
        <v>86</v>
      </c>
      <c r="D39" s="1">
        <v>5835515739</v>
      </c>
      <c r="E39" s="1" t="s">
        <v>25</v>
      </c>
      <c r="F39" s="1" t="s">
        <v>36</v>
      </c>
      <c r="G39" s="5">
        <v>300</v>
      </c>
      <c r="H39" s="4">
        <v>-2</v>
      </c>
      <c r="I39" s="4">
        <v>-600</v>
      </c>
    </row>
    <row r="40" spans="1:9">
      <c r="A40" s="3" t="s">
        <v>87</v>
      </c>
      <c r="B40" s="4" t="str">
        <f>"202120017323"</f>
        <v>202120017323</v>
      </c>
      <c r="C40" s="1" t="s">
        <v>42</v>
      </c>
      <c r="D40" s="1">
        <v>6010100485</v>
      </c>
      <c r="E40" s="1" t="s">
        <v>88</v>
      </c>
      <c r="F40" s="1" t="s">
        <v>89</v>
      </c>
      <c r="G40" s="5">
        <v>532.53</v>
      </c>
      <c r="H40" s="4">
        <v>-4</v>
      </c>
      <c r="I40" s="4">
        <v>-1936.48</v>
      </c>
    </row>
    <row r="41" spans="1:9">
      <c r="A41" s="3" t="s">
        <v>90</v>
      </c>
      <c r="B41" s="4" t="s">
        <v>91</v>
      </c>
      <c r="C41" s="1" t="s">
        <v>45</v>
      </c>
      <c r="D41" s="1">
        <v>5986443476</v>
      </c>
      <c r="E41" s="1" t="s">
        <v>46</v>
      </c>
      <c r="F41" s="1" t="s">
        <v>88</v>
      </c>
      <c r="G41" s="5">
        <v>348.92</v>
      </c>
      <c r="H41" s="4">
        <v>-5</v>
      </c>
      <c r="I41" s="4">
        <v>-1430</v>
      </c>
    </row>
    <row r="42" spans="1:9">
      <c r="A42" s="3" t="s">
        <v>92</v>
      </c>
      <c r="B42" s="4" t="s">
        <v>93</v>
      </c>
      <c r="C42" s="1" t="s">
        <v>34</v>
      </c>
      <c r="D42" s="1">
        <v>5745239790</v>
      </c>
      <c r="E42" s="1" t="s">
        <v>68</v>
      </c>
      <c r="F42" s="1" t="s">
        <v>94</v>
      </c>
      <c r="G42" s="5">
        <v>467.75</v>
      </c>
      <c r="H42" s="4">
        <v>-5</v>
      </c>
      <c r="I42" s="4">
        <v>-1917</v>
      </c>
    </row>
    <row r="43" spans="1:9">
      <c r="A43" s="3" t="s">
        <v>61</v>
      </c>
      <c r="B43" s="4" t="str">
        <f>"148"</f>
        <v>148</v>
      </c>
      <c r="C43" s="1" t="s">
        <v>15</v>
      </c>
      <c r="D43" s="1">
        <v>5747165206</v>
      </c>
      <c r="E43" s="1" t="s">
        <v>68</v>
      </c>
      <c r="F43" s="1" t="s">
        <v>94</v>
      </c>
      <c r="G43" s="5">
        <v>3922</v>
      </c>
      <c r="H43" s="4">
        <v>-5</v>
      </c>
      <c r="I43" s="4">
        <v>-16073.75</v>
      </c>
    </row>
    <row r="44" spans="1:9">
      <c r="A44" s="3" t="s">
        <v>61</v>
      </c>
      <c r="B44" s="4" t="str">
        <f>"149"</f>
        <v>149</v>
      </c>
      <c r="C44" s="1" t="s">
        <v>15</v>
      </c>
      <c r="D44" s="1">
        <v>5747165961</v>
      </c>
      <c r="E44" s="1" t="s">
        <v>68</v>
      </c>
      <c r="F44" s="1" t="s">
        <v>94</v>
      </c>
      <c r="G44" s="5">
        <v>2948.34</v>
      </c>
      <c r="H44" s="4">
        <v>-5</v>
      </c>
      <c r="I44" s="4">
        <v>-12083.35</v>
      </c>
    </row>
    <row r="45" spans="1:9">
      <c r="A45" s="3" t="s">
        <v>26</v>
      </c>
      <c r="B45" s="4" t="str">
        <f>"004166324454"</f>
        <v>004166324454</v>
      </c>
      <c r="C45" s="1" t="s">
        <v>45</v>
      </c>
      <c r="D45" s="1">
        <v>5873840223</v>
      </c>
      <c r="E45" s="1" t="s">
        <v>25</v>
      </c>
      <c r="F45" s="1" t="s">
        <v>95</v>
      </c>
      <c r="G45" s="5">
        <v>9.27</v>
      </c>
      <c r="H45" s="4">
        <v>-6</v>
      </c>
      <c r="I45" s="4">
        <v>-45.6</v>
      </c>
    </row>
    <row r="46" spans="1:9">
      <c r="A46" s="3" t="s">
        <v>26</v>
      </c>
      <c r="B46" s="4" t="str">
        <f>"004166324453"</f>
        <v>004166324453</v>
      </c>
      <c r="C46" s="1" t="s">
        <v>45</v>
      </c>
      <c r="D46" s="1">
        <v>5873820962</v>
      </c>
      <c r="E46" s="1" t="s">
        <v>25</v>
      </c>
      <c r="F46" s="1" t="s">
        <v>95</v>
      </c>
      <c r="G46" s="5">
        <v>38.049999999999997</v>
      </c>
      <c r="H46" s="4">
        <v>-6</v>
      </c>
      <c r="I46" s="4">
        <v>-187.14</v>
      </c>
    </row>
    <row r="47" spans="1:9">
      <c r="A47" s="3" t="s">
        <v>75</v>
      </c>
      <c r="B47" s="4" t="s">
        <v>96</v>
      </c>
      <c r="C47" s="1" t="s">
        <v>45</v>
      </c>
      <c r="D47" s="1">
        <v>5949674665</v>
      </c>
      <c r="E47" s="1" t="s">
        <v>57</v>
      </c>
      <c r="F47" s="1" t="s">
        <v>97</v>
      </c>
      <c r="G47" s="5">
        <v>749.9</v>
      </c>
      <c r="H47" s="4">
        <v>-6</v>
      </c>
      <c r="I47" s="4">
        <v>-4363.26</v>
      </c>
    </row>
    <row r="48" spans="1:9">
      <c r="A48" s="3" t="s">
        <v>70</v>
      </c>
      <c r="B48" s="4" t="s">
        <v>98</v>
      </c>
      <c r="C48" s="1" t="s">
        <v>99</v>
      </c>
      <c r="D48" s="1">
        <v>5993342617</v>
      </c>
      <c r="E48" s="1" t="s">
        <v>40</v>
      </c>
      <c r="F48" s="1" t="s">
        <v>100</v>
      </c>
      <c r="G48" s="5">
        <v>6435.47</v>
      </c>
      <c r="H48" s="4">
        <v>-7</v>
      </c>
      <c r="I48" s="4">
        <v>-40701.08</v>
      </c>
    </row>
    <row r="49" spans="1:9">
      <c r="A49" s="3" t="s">
        <v>101</v>
      </c>
      <c r="B49" s="4" t="s">
        <v>102</v>
      </c>
      <c r="C49" s="1" t="s">
        <v>103</v>
      </c>
      <c r="D49" s="1">
        <v>6125856275</v>
      </c>
      <c r="E49" s="1" t="s">
        <v>20</v>
      </c>
      <c r="F49" s="1" t="s">
        <v>104</v>
      </c>
      <c r="G49" s="5">
        <v>52.95</v>
      </c>
      <c r="H49" s="4">
        <v>-7</v>
      </c>
      <c r="I49" s="4">
        <v>-303.8</v>
      </c>
    </row>
    <row r="50" spans="1:9">
      <c r="A50" s="3" t="s">
        <v>101</v>
      </c>
      <c r="B50" s="4" t="s">
        <v>105</v>
      </c>
      <c r="C50" s="1" t="s">
        <v>103</v>
      </c>
      <c r="D50" s="1">
        <v>6125671204</v>
      </c>
      <c r="E50" s="1" t="s">
        <v>20</v>
      </c>
      <c r="F50" s="1" t="s">
        <v>104</v>
      </c>
      <c r="G50" s="5">
        <v>437.59</v>
      </c>
      <c r="H50" s="4">
        <v>-7</v>
      </c>
      <c r="I50" s="4">
        <v>-2510.7600000000002</v>
      </c>
    </row>
    <row r="51" spans="1:9">
      <c r="A51" s="3" t="s">
        <v>101</v>
      </c>
      <c r="B51" s="4" t="s">
        <v>106</v>
      </c>
      <c r="C51" s="1" t="s">
        <v>103</v>
      </c>
      <c r="D51" s="1">
        <v>6125674979</v>
      </c>
      <c r="E51" s="1" t="s">
        <v>20</v>
      </c>
      <c r="F51" s="1" t="s">
        <v>104</v>
      </c>
      <c r="G51" s="5">
        <v>1009.43</v>
      </c>
      <c r="H51" s="4">
        <v>-7</v>
      </c>
      <c r="I51" s="4">
        <v>-5791.8</v>
      </c>
    </row>
    <row r="52" spans="1:9">
      <c r="A52" s="3" t="s">
        <v>101</v>
      </c>
      <c r="B52" s="4" t="s">
        <v>107</v>
      </c>
      <c r="C52" s="1" t="s">
        <v>103</v>
      </c>
      <c r="D52" s="1">
        <v>6125572922</v>
      </c>
      <c r="E52" s="1" t="s">
        <v>20</v>
      </c>
      <c r="F52" s="1" t="s">
        <v>104</v>
      </c>
      <c r="G52" s="5">
        <v>1053.49</v>
      </c>
      <c r="H52" s="4">
        <v>-7</v>
      </c>
      <c r="I52" s="4">
        <v>-6044.64</v>
      </c>
    </row>
    <row r="53" spans="1:9">
      <c r="A53" s="3" t="s">
        <v>108</v>
      </c>
      <c r="B53" s="4" t="str">
        <f>"11"</f>
        <v>11</v>
      </c>
      <c r="C53" s="1" t="s">
        <v>23</v>
      </c>
      <c r="D53" s="1">
        <v>5869744930</v>
      </c>
      <c r="E53" s="1" t="s">
        <v>55</v>
      </c>
      <c r="F53" s="1" t="s">
        <v>109</v>
      </c>
      <c r="G53" s="5">
        <v>198</v>
      </c>
      <c r="H53" s="4">
        <v>-8</v>
      </c>
      <c r="I53" s="4">
        <v>-1440</v>
      </c>
    </row>
    <row r="54" spans="1:9">
      <c r="A54" s="3" t="s">
        <v>108</v>
      </c>
      <c r="B54" s="4" t="str">
        <f>"10"</f>
        <v>10</v>
      </c>
      <c r="C54" s="1" t="s">
        <v>23</v>
      </c>
      <c r="D54" s="1">
        <v>5869731905</v>
      </c>
      <c r="E54" s="1" t="s">
        <v>55</v>
      </c>
      <c r="F54" s="1" t="s">
        <v>109</v>
      </c>
      <c r="G54" s="5">
        <v>522.5</v>
      </c>
      <c r="H54" s="4">
        <v>-8</v>
      </c>
      <c r="I54" s="4">
        <v>-3800</v>
      </c>
    </row>
    <row r="55" spans="1:9">
      <c r="A55" s="3" t="s">
        <v>110</v>
      </c>
      <c r="B55" s="4" t="s">
        <v>111</v>
      </c>
      <c r="C55" s="1" t="s">
        <v>52</v>
      </c>
      <c r="D55" s="1">
        <v>6005477041</v>
      </c>
      <c r="E55" s="1" t="s">
        <v>46</v>
      </c>
      <c r="F55" s="1" t="s">
        <v>112</v>
      </c>
      <c r="G55" s="5">
        <v>173.26</v>
      </c>
      <c r="H55" s="4">
        <v>-8</v>
      </c>
      <c r="I55" s="4">
        <v>-1136.1600000000001</v>
      </c>
    </row>
    <row r="56" spans="1:9">
      <c r="A56" s="3" t="s">
        <v>113</v>
      </c>
      <c r="B56" s="4" t="s">
        <v>114</v>
      </c>
      <c r="C56" s="1" t="s">
        <v>50</v>
      </c>
      <c r="D56" s="1">
        <v>5970619836</v>
      </c>
      <c r="E56" s="1" t="s">
        <v>58</v>
      </c>
      <c r="F56" s="1" t="s">
        <v>115</v>
      </c>
      <c r="G56" s="5">
        <v>161.59</v>
      </c>
      <c r="H56" s="4">
        <v>-9</v>
      </c>
      <c r="I56" s="4">
        <v>-1446.75</v>
      </c>
    </row>
    <row r="57" spans="1:9">
      <c r="A57" s="3" t="s">
        <v>87</v>
      </c>
      <c r="B57" s="4" t="str">
        <f>"202120017321"</f>
        <v>202120017321</v>
      </c>
      <c r="C57" s="1" t="s">
        <v>42</v>
      </c>
      <c r="D57" s="1">
        <v>6010099818</v>
      </c>
      <c r="E57" s="1" t="s">
        <v>46</v>
      </c>
      <c r="F57" s="1" t="s">
        <v>89</v>
      </c>
      <c r="G57" s="5">
        <v>15.13</v>
      </c>
      <c r="H57" s="4">
        <v>-9</v>
      </c>
      <c r="I57" s="4">
        <v>-123.75</v>
      </c>
    </row>
    <row r="58" spans="1:9">
      <c r="A58" s="3" t="s">
        <v>87</v>
      </c>
      <c r="B58" s="4" t="str">
        <f>"202120017330"</f>
        <v>202120017330</v>
      </c>
      <c r="C58" s="1" t="s">
        <v>42</v>
      </c>
      <c r="D58" s="1">
        <v>6010100435</v>
      </c>
      <c r="E58" s="1" t="s">
        <v>46</v>
      </c>
      <c r="F58" s="1" t="s">
        <v>89</v>
      </c>
      <c r="G58" s="5">
        <v>5.54</v>
      </c>
      <c r="H58" s="4">
        <v>-9</v>
      </c>
      <c r="I58" s="4">
        <v>-45.36</v>
      </c>
    </row>
    <row r="59" spans="1:9">
      <c r="A59" s="3" t="s">
        <v>87</v>
      </c>
      <c r="B59" s="4" t="str">
        <f>"202120017326"</f>
        <v>202120017326</v>
      </c>
      <c r="C59" s="1" t="s">
        <v>42</v>
      </c>
      <c r="D59" s="1">
        <v>6010100824</v>
      </c>
      <c r="E59" s="1" t="s">
        <v>46</v>
      </c>
      <c r="F59" s="1" t="s">
        <v>89</v>
      </c>
      <c r="G59" s="5">
        <v>10.07</v>
      </c>
      <c r="H59" s="4">
        <v>-9</v>
      </c>
      <c r="I59" s="4">
        <v>-82.35</v>
      </c>
    </row>
    <row r="60" spans="1:9">
      <c r="A60" s="3" t="s">
        <v>87</v>
      </c>
      <c r="B60" s="4" t="str">
        <f>"202120017328"</f>
        <v>202120017328</v>
      </c>
      <c r="C60" s="1" t="s">
        <v>42</v>
      </c>
      <c r="D60" s="1">
        <v>6010128573</v>
      </c>
      <c r="E60" s="1" t="s">
        <v>46</v>
      </c>
      <c r="F60" s="1" t="s">
        <v>89</v>
      </c>
      <c r="G60" s="5">
        <v>29.67</v>
      </c>
      <c r="H60" s="4">
        <v>-9</v>
      </c>
      <c r="I60" s="4">
        <v>-242.73</v>
      </c>
    </row>
    <row r="61" spans="1:9">
      <c r="A61" s="3" t="s">
        <v>87</v>
      </c>
      <c r="B61" s="4" t="str">
        <f>"202120017331"</f>
        <v>202120017331</v>
      </c>
      <c r="C61" s="1" t="s">
        <v>42</v>
      </c>
      <c r="D61" s="1">
        <v>6010099506</v>
      </c>
      <c r="E61" s="1" t="s">
        <v>46</v>
      </c>
      <c r="F61" s="1" t="s">
        <v>89</v>
      </c>
      <c r="G61" s="5">
        <v>17.16</v>
      </c>
      <c r="H61" s="4">
        <v>-9</v>
      </c>
      <c r="I61" s="4">
        <v>-136.16999999999999</v>
      </c>
    </row>
    <row r="62" spans="1:9">
      <c r="A62" s="3" t="s">
        <v>87</v>
      </c>
      <c r="B62" s="4" t="str">
        <f>"202120017322"</f>
        <v>202120017322</v>
      </c>
      <c r="C62" s="1" t="s">
        <v>42</v>
      </c>
      <c r="D62" s="1">
        <v>6010100302</v>
      </c>
      <c r="E62" s="1" t="s">
        <v>46</v>
      </c>
      <c r="F62" s="1" t="s">
        <v>89</v>
      </c>
      <c r="G62" s="5">
        <v>22.19</v>
      </c>
      <c r="H62" s="4">
        <v>-9</v>
      </c>
      <c r="I62" s="4">
        <v>-181.53</v>
      </c>
    </row>
    <row r="63" spans="1:9">
      <c r="A63" s="3" t="s">
        <v>87</v>
      </c>
      <c r="B63" s="4" t="str">
        <f>"202120017327"</f>
        <v>202120017327</v>
      </c>
      <c r="C63" s="1" t="s">
        <v>42</v>
      </c>
      <c r="D63" s="1">
        <v>6010099386</v>
      </c>
      <c r="E63" s="1" t="s">
        <v>46</v>
      </c>
      <c r="F63" s="1" t="s">
        <v>89</v>
      </c>
      <c r="G63" s="5">
        <v>19.54</v>
      </c>
      <c r="H63" s="4">
        <v>-9</v>
      </c>
      <c r="I63" s="4">
        <v>-159.84</v>
      </c>
    </row>
    <row r="64" spans="1:9">
      <c r="A64" s="3" t="s">
        <v>87</v>
      </c>
      <c r="B64" s="4" t="str">
        <f>"202120017329"</f>
        <v>202120017329</v>
      </c>
      <c r="C64" s="1" t="s">
        <v>42</v>
      </c>
      <c r="D64" s="1">
        <v>6010091180</v>
      </c>
      <c r="E64" s="1" t="s">
        <v>46</v>
      </c>
      <c r="F64" s="1" t="s">
        <v>89</v>
      </c>
      <c r="G64" s="5">
        <v>51.95</v>
      </c>
      <c r="H64" s="4">
        <v>-9</v>
      </c>
      <c r="I64" s="4">
        <v>-425.07</v>
      </c>
    </row>
    <row r="65" spans="1:9">
      <c r="A65" s="3" t="s">
        <v>87</v>
      </c>
      <c r="B65" s="4" t="str">
        <f>"202120017325"</f>
        <v>202120017325</v>
      </c>
      <c r="C65" s="1" t="s">
        <v>42</v>
      </c>
      <c r="D65" s="1">
        <v>6010099671</v>
      </c>
      <c r="E65" s="1" t="s">
        <v>46</v>
      </c>
      <c r="F65" s="1" t="s">
        <v>89</v>
      </c>
      <c r="G65" s="5">
        <v>90.82</v>
      </c>
      <c r="H65" s="4">
        <v>-9</v>
      </c>
      <c r="I65" s="4">
        <v>-743.04</v>
      </c>
    </row>
    <row r="66" spans="1:9">
      <c r="A66" s="3" t="s">
        <v>87</v>
      </c>
      <c r="B66" s="4" t="str">
        <f>"202120017324"</f>
        <v>202120017324</v>
      </c>
      <c r="C66" s="1" t="s">
        <v>42</v>
      </c>
      <c r="D66" s="1">
        <v>6010128278</v>
      </c>
      <c r="E66" s="1" t="s">
        <v>46</v>
      </c>
      <c r="F66" s="1" t="s">
        <v>89</v>
      </c>
      <c r="G66" s="5">
        <v>77.06</v>
      </c>
      <c r="H66" s="4">
        <v>-9</v>
      </c>
      <c r="I66" s="4">
        <v>-630.45000000000005</v>
      </c>
    </row>
    <row r="67" spans="1:9">
      <c r="A67" s="3" t="s">
        <v>116</v>
      </c>
      <c r="B67" s="4" t="s">
        <v>117</v>
      </c>
      <c r="C67" s="1" t="s">
        <v>118</v>
      </c>
      <c r="D67" s="1">
        <v>6023423702</v>
      </c>
      <c r="E67" s="1" t="s">
        <v>97</v>
      </c>
      <c r="F67" s="1" t="s">
        <v>119</v>
      </c>
      <c r="G67" s="5">
        <v>45.15</v>
      </c>
      <c r="H67" s="4">
        <v>-9</v>
      </c>
      <c r="I67" s="4">
        <v>-333.09</v>
      </c>
    </row>
    <row r="68" spans="1:9">
      <c r="A68" s="3" t="s">
        <v>116</v>
      </c>
      <c r="B68" s="4" t="s">
        <v>117</v>
      </c>
      <c r="C68" s="1" t="s">
        <v>118</v>
      </c>
      <c r="D68" s="1">
        <v>6023423702</v>
      </c>
      <c r="E68" s="1" t="s">
        <v>97</v>
      </c>
      <c r="F68" s="1" t="s">
        <v>119</v>
      </c>
      <c r="G68" s="5">
        <v>93.33</v>
      </c>
      <c r="H68" s="4">
        <v>-9</v>
      </c>
      <c r="I68" s="4">
        <v>-688.5</v>
      </c>
    </row>
    <row r="69" spans="1:9">
      <c r="A69" s="3" t="s">
        <v>120</v>
      </c>
      <c r="B69" s="4" t="str">
        <f>"12"</f>
        <v>12</v>
      </c>
      <c r="C69" s="1" t="s">
        <v>121</v>
      </c>
      <c r="D69" s="1">
        <v>6126292376</v>
      </c>
      <c r="E69" s="1" t="s">
        <v>122</v>
      </c>
      <c r="F69" s="1" t="s">
        <v>104</v>
      </c>
      <c r="G69" s="5">
        <v>156.22</v>
      </c>
      <c r="H69" s="4">
        <v>-10</v>
      </c>
      <c r="I69" s="4">
        <v>-1420.2</v>
      </c>
    </row>
    <row r="70" spans="1:9">
      <c r="A70" s="3" t="s">
        <v>120</v>
      </c>
      <c r="B70" s="4" t="str">
        <f>"12"</f>
        <v>12</v>
      </c>
      <c r="C70" s="1" t="s">
        <v>121</v>
      </c>
      <c r="D70" s="1">
        <v>6126292376</v>
      </c>
      <c r="E70" s="1" t="s">
        <v>122</v>
      </c>
      <c r="F70" s="1" t="s">
        <v>104</v>
      </c>
      <c r="G70" s="5">
        <v>92.38</v>
      </c>
      <c r="H70" s="4">
        <v>-10</v>
      </c>
      <c r="I70" s="4">
        <v>-839.8</v>
      </c>
    </row>
    <row r="71" spans="1:9">
      <c r="A71" s="3" t="s">
        <v>123</v>
      </c>
      <c r="B71" s="4" t="s">
        <v>124</v>
      </c>
      <c r="C71" s="1" t="s">
        <v>45</v>
      </c>
      <c r="D71" s="1">
        <v>5865656574</v>
      </c>
      <c r="E71" s="1" t="s">
        <v>42</v>
      </c>
      <c r="F71" s="1" t="s">
        <v>109</v>
      </c>
      <c r="G71" s="5">
        <v>500</v>
      </c>
      <c r="H71" s="4">
        <v>-12</v>
      </c>
      <c r="I71" s="4">
        <v>-4917.96</v>
      </c>
    </row>
    <row r="72" spans="1:9">
      <c r="A72" s="3" t="s">
        <v>123</v>
      </c>
      <c r="B72" s="4" t="s">
        <v>125</v>
      </c>
      <c r="C72" s="1" t="s">
        <v>45</v>
      </c>
      <c r="D72" s="1">
        <v>5865656835</v>
      </c>
      <c r="E72" s="1" t="s">
        <v>42</v>
      </c>
      <c r="F72" s="1" t="s">
        <v>109</v>
      </c>
      <c r="G72" s="5">
        <v>1750.7</v>
      </c>
      <c r="H72" s="4">
        <v>-12</v>
      </c>
      <c r="I72" s="4">
        <v>-17220</v>
      </c>
    </row>
    <row r="73" spans="1:9">
      <c r="A73" s="3" t="s">
        <v>123</v>
      </c>
      <c r="B73" s="4" t="s">
        <v>124</v>
      </c>
      <c r="C73" s="1" t="s">
        <v>45</v>
      </c>
      <c r="D73" s="1">
        <v>5865656574</v>
      </c>
      <c r="E73" s="1" t="s">
        <v>42</v>
      </c>
      <c r="F73" s="1" t="s">
        <v>109</v>
      </c>
      <c r="G73" s="5">
        <v>2000</v>
      </c>
      <c r="H73" s="4">
        <v>-12</v>
      </c>
      <c r="I73" s="4">
        <v>-19672.2</v>
      </c>
    </row>
    <row r="74" spans="1:9">
      <c r="A74" s="3" t="s">
        <v>123</v>
      </c>
      <c r="B74" s="4" t="s">
        <v>124</v>
      </c>
      <c r="C74" s="1" t="s">
        <v>45</v>
      </c>
      <c r="D74" s="1">
        <v>5865656574</v>
      </c>
      <c r="E74" s="1" t="s">
        <v>42</v>
      </c>
      <c r="F74" s="1" t="s">
        <v>109</v>
      </c>
      <c r="G74" s="5">
        <v>342.6</v>
      </c>
      <c r="H74" s="4">
        <v>-12</v>
      </c>
      <c r="I74" s="4">
        <v>-3369.84</v>
      </c>
    </row>
    <row r="75" spans="1:9">
      <c r="A75" s="3" t="s">
        <v>126</v>
      </c>
      <c r="B75" s="4" t="s">
        <v>127</v>
      </c>
      <c r="C75" s="1" t="s">
        <v>52</v>
      </c>
      <c r="D75" s="1">
        <v>6013202407</v>
      </c>
      <c r="E75" s="1" t="s">
        <v>57</v>
      </c>
      <c r="F75" s="1" t="s">
        <v>89</v>
      </c>
      <c r="G75" s="5">
        <v>60.76</v>
      </c>
      <c r="H75" s="4">
        <v>-12</v>
      </c>
      <c r="I75" s="4">
        <v>-597.6</v>
      </c>
    </row>
    <row r="76" spans="1:9">
      <c r="A76" s="3" t="s">
        <v>128</v>
      </c>
      <c r="B76" s="4" t="s">
        <v>129</v>
      </c>
      <c r="C76" s="1" t="s">
        <v>86</v>
      </c>
      <c r="D76" s="1">
        <v>5841678314</v>
      </c>
      <c r="E76" s="1" t="s">
        <v>59</v>
      </c>
      <c r="F76" s="1" t="s">
        <v>130</v>
      </c>
      <c r="G76" s="5">
        <v>713.93</v>
      </c>
      <c r="H76" s="4">
        <v>-13</v>
      </c>
      <c r="I76" s="4">
        <v>-7607.47</v>
      </c>
    </row>
    <row r="77" spans="1:9">
      <c r="A77" s="3" t="s">
        <v>128</v>
      </c>
      <c r="B77" s="4" t="s">
        <v>129</v>
      </c>
      <c r="C77" s="1" t="s">
        <v>86</v>
      </c>
      <c r="D77" s="1">
        <v>5841678314</v>
      </c>
      <c r="E77" s="1" t="s">
        <v>59</v>
      </c>
      <c r="F77" s="1" t="s">
        <v>130</v>
      </c>
      <c r="G77" s="5">
        <v>1427.88</v>
      </c>
      <c r="H77" s="4">
        <v>-13</v>
      </c>
      <c r="I77" s="4">
        <v>-15215.07</v>
      </c>
    </row>
    <row r="78" spans="1:9">
      <c r="A78" s="3" t="s">
        <v>116</v>
      </c>
      <c r="B78" s="4" t="s">
        <v>131</v>
      </c>
      <c r="C78" s="1" t="s">
        <v>73</v>
      </c>
      <c r="D78" s="1">
        <v>5858458066</v>
      </c>
      <c r="E78" s="1" t="s">
        <v>42</v>
      </c>
      <c r="F78" s="1" t="s">
        <v>36</v>
      </c>
      <c r="G78" s="5">
        <v>197.64</v>
      </c>
      <c r="H78" s="4">
        <v>-13</v>
      </c>
      <c r="I78" s="4">
        <v>-2106</v>
      </c>
    </row>
    <row r="79" spans="1:9">
      <c r="A79" s="3" t="s">
        <v>116</v>
      </c>
      <c r="B79" s="4" t="s">
        <v>132</v>
      </c>
      <c r="C79" s="1" t="s">
        <v>133</v>
      </c>
      <c r="D79" s="1">
        <v>5809755492</v>
      </c>
      <c r="E79" s="1" t="s">
        <v>42</v>
      </c>
      <c r="F79" s="1" t="s">
        <v>36</v>
      </c>
      <c r="G79" s="5">
        <v>350.93</v>
      </c>
      <c r="H79" s="4">
        <v>-13</v>
      </c>
      <c r="I79" s="4">
        <v>-3739.45</v>
      </c>
    </row>
    <row r="80" spans="1:9">
      <c r="A80" s="3" t="s">
        <v>26</v>
      </c>
      <c r="B80" s="4" t="str">
        <f>"004167512728"</f>
        <v>004167512728</v>
      </c>
      <c r="C80" s="1" t="s">
        <v>60</v>
      </c>
      <c r="D80" s="1">
        <v>5934451711</v>
      </c>
      <c r="E80" s="1" t="s">
        <v>25</v>
      </c>
      <c r="F80" s="1" t="s">
        <v>46</v>
      </c>
      <c r="G80" s="5">
        <v>18.07</v>
      </c>
      <c r="H80" s="4">
        <v>-14</v>
      </c>
      <c r="I80" s="4">
        <v>-207.34</v>
      </c>
    </row>
    <row r="81" spans="1:9">
      <c r="A81" s="3" t="s">
        <v>134</v>
      </c>
      <c r="B81" s="4" t="s">
        <v>135</v>
      </c>
      <c r="C81" s="1" t="s">
        <v>28</v>
      </c>
      <c r="D81" s="1">
        <v>5999140936</v>
      </c>
      <c r="E81" s="1" t="s">
        <v>58</v>
      </c>
      <c r="F81" s="1" t="s">
        <v>35</v>
      </c>
      <c r="G81" s="5">
        <v>6182.15</v>
      </c>
      <c r="H81" s="4">
        <v>-14</v>
      </c>
      <c r="I81" s="4">
        <v>-82428.639999999999</v>
      </c>
    </row>
    <row r="82" spans="1:9">
      <c r="A82" s="3" t="s">
        <v>51</v>
      </c>
      <c r="B82" s="4" t="str">
        <f>"412110252616"</f>
        <v>412110252616</v>
      </c>
      <c r="C82" s="1" t="s">
        <v>130</v>
      </c>
      <c r="D82" s="1">
        <v>6037483338</v>
      </c>
      <c r="E82" s="1" t="s">
        <v>46</v>
      </c>
      <c r="F82" s="1" t="s">
        <v>136</v>
      </c>
      <c r="G82" s="5">
        <v>154.96</v>
      </c>
      <c r="H82" s="4">
        <v>-15</v>
      </c>
      <c r="I82" s="4">
        <v>-1905.3</v>
      </c>
    </row>
    <row r="83" spans="1:9">
      <c r="A83" s="3" t="s">
        <v>51</v>
      </c>
      <c r="B83" s="4" t="str">
        <f>"412110252618"</f>
        <v>412110252618</v>
      </c>
      <c r="C83" s="1" t="s">
        <v>130</v>
      </c>
      <c r="D83" s="1">
        <v>6037510636</v>
      </c>
      <c r="E83" s="1" t="s">
        <v>46</v>
      </c>
      <c r="F83" s="1" t="s">
        <v>136</v>
      </c>
      <c r="G83" s="5">
        <v>3.28</v>
      </c>
      <c r="H83" s="4">
        <v>-15</v>
      </c>
      <c r="I83" s="4">
        <v>-40.35</v>
      </c>
    </row>
    <row r="84" spans="1:9">
      <c r="A84" s="3" t="s">
        <v>51</v>
      </c>
      <c r="B84" s="4" t="str">
        <f>"412110252614"</f>
        <v>412110252614</v>
      </c>
      <c r="C84" s="1" t="s">
        <v>130</v>
      </c>
      <c r="D84" s="1">
        <v>6038632307</v>
      </c>
      <c r="E84" s="1" t="s">
        <v>46</v>
      </c>
      <c r="F84" s="1" t="s">
        <v>136</v>
      </c>
      <c r="G84" s="5">
        <v>39.97</v>
      </c>
      <c r="H84" s="4">
        <v>-15</v>
      </c>
      <c r="I84" s="4">
        <v>-491.4</v>
      </c>
    </row>
    <row r="85" spans="1:9">
      <c r="A85" s="3" t="s">
        <v>51</v>
      </c>
      <c r="B85" s="4" t="str">
        <f>"412110252617"</f>
        <v>412110252617</v>
      </c>
      <c r="C85" s="1" t="s">
        <v>130</v>
      </c>
      <c r="D85" s="1">
        <v>6037510344</v>
      </c>
      <c r="E85" s="1" t="s">
        <v>46</v>
      </c>
      <c r="F85" s="1" t="s">
        <v>136</v>
      </c>
      <c r="G85" s="5">
        <v>39.97</v>
      </c>
      <c r="H85" s="4">
        <v>-15</v>
      </c>
      <c r="I85" s="4">
        <v>-491.4</v>
      </c>
    </row>
    <row r="86" spans="1:9">
      <c r="A86" s="3" t="s">
        <v>137</v>
      </c>
      <c r="B86" s="4" t="s">
        <v>138</v>
      </c>
      <c r="C86" s="1" t="s">
        <v>59</v>
      </c>
      <c r="D86" s="1">
        <v>5952287080</v>
      </c>
      <c r="E86" s="1" t="s">
        <v>97</v>
      </c>
      <c r="F86" s="1" t="s">
        <v>122</v>
      </c>
      <c r="G86" s="5">
        <v>1098</v>
      </c>
      <c r="H86" s="4">
        <v>-15</v>
      </c>
      <c r="I86" s="4">
        <v>-13500</v>
      </c>
    </row>
    <row r="87" spans="1:9">
      <c r="A87" s="3" t="s">
        <v>116</v>
      </c>
      <c r="B87" s="4" t="s">
        <v>139</v>
      </c>
      <c r="C87" s="1" t="s">
        <v>118</v>
      </c>
      <c r="D87" s="1">
        <v>6023334335</v>
      </c>
      <c r="E87" s="1" t="s">
        <v>97</v>
      </c>
      <c r="F87" s="1" t="s">
        <v>122</v>
      </c>
      <c r="G87" s="5">
        <v>257.58999999999997</v>
      </c>
      <c r="H87" s="4">
        <v>-15</v>
      </c>
      <c r="I87" s="4">
        <v>-3167.1</v>
      </c>
    </row>
    <row r="88" spans="1:9">
      <c r="A88" s="3" t="s">
        <v>140</v>
      </c>
      <c r="B88" s="4" t="str">
        <f>"198"</f>
        <v>198</v>
      </c>
      <c r="C88" s="1" t="s">
        <v>141</v>
      </c>
      <c r="D88" s="1">
        <v>6230755524</v>
      </c>
      <c r="E88" s="1" t="s">
        <v>142</v>
      </c>
      <c r="F88" s="1" t="s">
        <v>143</v>
      </c>
      <c r="G88" s="5">
        <v>122</v>
      </c>
      <c r="H88" s="4">
        <v>-16</v>
      </c>
      <c r="I88" s="4">
        <v>-1600</v>
      </c>
    </row>
    <row r="89" spans="1:9">
      <c r="A89" s="3" t="s">
        <v>70</v>
      </c>
      <c r="B89" s="4" t="s">
        <v>144</v>
      </c>
      <c r="C89" s="1" t="s">
        <v>133</v>
      </c>
      <c r="D89" s="1">
        <v>5793081348</v>
      </c>
      <c r="E89" s="1" t="s">
        <v>68</v>
      </c>
      <c r="F89" s="1" t="s">
        <v>118</v>
      </c>
      <c r="G89" s="5">
        <v>7613.31</v>
      </c>
      <c r="H89" s="4">
        <v>-16</v>
      </c>
      <c r="I89" s="4">
        <v>-110739.04</v>
      </c>
    </row>
    <row r="90" spans="1:9">
      <c r="A90" s="3" t="s">
        <v>145</v>
      </c>
      <c r="B90" s="4" t="str">
        <f>"1021236676"</f>
        <v>1021236676</v>
      </c>
      <c r="C90" s="1" t="s">
        <v>16</v>
      </c>
      <c r="D90" s="1">
        <v>5811237213</v>
      </c>
      <c r="E90" s="1" t="s">
        <v>68</v>
      </c>
      <c r="F90" s="1" t="s">
        <v>118</v>
      </c>
      <c r="G90" s="5">
        <v>58.64</v>
      </c>
      <c r="H90" s="4">
        <v>-16</v>
      </c>
      <c r="I90" s="4">
        <v>-938.24</v>
      </c>
    </row>
    <row r="91" spans="1:9">
      <c r="A91" s="3" t="s">
        <v>134</v>
      </c>
      <c r="B91" s="4" t="s">
        <v>146</v>
      </c>
      <c r="C91" s="1" t="s">
        <v>147</v>
      </c>
      <c r="D91" s="1">
        <v>6164752973</v>
      </c>
      <c r="E91" s="1" t="s">
        <v>122</v>
      </c>
      <c r="F91" s="1" t="s">
        <v>148</v>
      </c>
      <c r="G91" s="5">
        <v>8203.92</v>
      </c>
      <c r="H91" s="4">
        <v>-16</v>
      </c>
      <c r="I91" s="4">
        <v>-125012.16</v>
      </c>
    </row>
    <row r="92" spans="1:9">
      <c r="A92" s="3" t="s">
        <v>149</v>
      </c>
      <c r="B92" s="4" t="s">
        <v>150</v>
      </c>
      <c r="C92" s="1" t="s">
        <v>16</v>
      </c>
      <c r="D92" s="1">
        <v>5811200504</v>
      </c>
      <c r="E92" s="1" t="s">
        <v>68</v>
      </c>
      <c r="F92" s="1" t="s">
        <v>118</v>
      </c>
      <c r="G92" s="5">
        <v>236</v>
      </c>
      <c r="H92" s="4">
        <v>-16</v>
      </c>
      <c r="I92" s="4">
        <v>-3776</v>
      </c>
    </row>
    <row r="93" spans="1:9">
      <c r="A93" s="3" t="s">
        <v>151</v>
      </c>
      <c r="B93" s="4" t="str">
        <f>"1385"</f>
        <v>1385</v>
      </c>
      <c r="C93" s="1" t="s">
        <v>152</v>
      </c>
      <c r="D93" s="1">
        <v>6233970947</v>
      </c>
      <c r="E93" s="1" t="s">
        <v>142</v>
      </c>
      <c r="F93" s="1" t="s">
        <v>153</v>
      </c>
      <c r="G93" s="5">
        <v>109.8</v>
      </c>
      <c r="H93" s="4">
        <v>-17</v>
      </c>
      <c r="I93" s="4">
        <v>-1530</v>
      </c>
    </row>
    <row r="94" spans="1:9">
      <c r="A94" s="3" t="s">
        <v>56</v>
      </c>
      <c r="B94" s="4" t="str">
        <f>"11"</f>
        <v>11</v>
      </c>
      <c r="C94" s="1" t="s">
        <v>122</v>
      </c>
      <c r="D94" s="1">
        <v>6243068364</v>
      </c>
      <c r="E94" s="1" t="s">
        <v>77</v>
      </c>
      <c r="F94" s="1" t="s">
        <v>154</v>
      </c>
      <c r="G94" s="5">
        <v>3831.89</v>
      </c>
      <c r="H94" s="4">
        <v>-17</v>
      </c>
      <c r="I94" s="4">
        <v>-55418.81</v>
      </c>
    </row>
    <row r="95" spans="1:9">
      <c r="A95" s="3" t="s">
        <v>56</v>
      </c>
      <c r="B95" s="4" t="str">
        <f>"11"</f>
        <v>11</v>
      </c>
      <c r="C95" s="1" t="s">
        <v>122</v>
      </c>
      <c r="D95" s="1">
        <v>6243068364</v>
      </c>
      <c r="E95" s="1" t="s">
        <v>77</v>
      </c>
      <c r="F95" s="1" t="s">
        <v>154</v>
      </c>
      <c r="G95" s="5">
        <v>2626.91</v>
      </c>
      <c r="H95" s="4">
        <v>-17</v>
      </c>
      <c r="I95" s="4">
        <v>-39879.11</v>
      </c>
    </row>
    <row r="96" spans="1:9">
      <c r="A96" s="3" t="s">
        <v>26</v>
      </c>
      <c r="B96" s="4" t="str">
        <f>"004173954084"</f>
        <v>004173954084</v>
      </c>
      <c r="C96" s="1" t="s">
        <v>121</v>
      </c>
      <c r="D96" s="1">
        <v>6118550848</v>
      </c>
      <c r="E96" s="1" t="s">
        <v>24</v>
      </c>
      <c r="F96" s="1" t="s">
        <v>142</v>
      </c>
      <c r="G96" s="5">
        <v>11.35</v>
      </c>
      <c r="H96" s="4">
        <v>-17</v>
      </c>
      <c r="I96" s="4">
        <v>-158.1</v>
      </c>
    </row>
    <row r="97" spans="1:9">
      <c r="A97" s="3" t="s">
        <v>51</v>
      </c>
      <c r="B97" s="4" t="str">
        <f>"412109052758"</f>
        <v>412109052758</v>
      </c>
      <c r="C97" s="1" t="s">
        <v>16</v>
      </c>
      <c r="D97" s="1">
        <v>5815540952</v>
      </c>
      <c r="E97" s="1" t="s">
        <v>68</v>
      </c>
      <c r="F97" s="1" t="s">
        <v>52</v>
      </c>
      <c r="G97" s="5">
        <v>145.79</v>
      </c>
      <c r="H97" s="4">
        <v>-17</v>
      </c>
      <c r="I97" s="4">
        <v>-2031.5</v>
      </c>
    </row>
    <row r="98" spans="1:9">
      <c r="A98" s="3" t="s">
        <v>51</v>
      </c>
      <c r="B98" s="4" t="str">
        <f>"412109052757"</f>
        <v>412109052757</v>
      </c>
      <c r="C98" s="1" t="s">
        <v>16</v>
      </c>
      <c r="D98" s="1">
        <v>5814918733</v>
      </c>
      <c r="E98" s="1" t="s">
        <v>68</v>
      </c>
      <c r="F98" s="1" t="s">
        <v>52</v>
      </c>
      <c r="G98" s="5">
        <v>38.25</v>
      </c>
      <c r="H98" s="4">
        <v>-17</v>
      </c>
      <c r="I98" s="4">
        <v>-532.95000000000005</v>
      </c>
    </row>
    <row r="99" spans="1:9">
      <c r="A99" s="3" t="s">
        <v>51</v>
      </c>
      <c r="B99" s="4" t="str">
        <f>"412109052756"</f>
        <v>412109052756</v>
      </c>
      <c r="C99" s="1" t="s">
        <v>16</v>
      </c>
      <c r="D99" s="1">
        <v>5815540296</v>
      </c>
      <c r="E99" s="1" t="s">
        <v>68</v>
      </c>
      <c r="F99" s="1" t="s">
        <v>52</v>
      </c>
      <c r="G99" s="5">
        <v>39.97</v>
      </c>
      <c r="H99" s="4">
        <v>-17</v>
      </c>
      <c r="I99" s="4">
        <v>-556.91999999999996</v>
      </c>
    </row>
    <row r="100" spans="1:9">
      <c r="A100" s="3" t="s">
        <v>51</v>
      </c>
      <c r="B100" s="4" t="str">
        <f>"412109052759"</f>
        <v>412109052759</v>
      </c>
      <c r="C100" s="1" t="s">
        <v>16</v>
      </c>
      <c r="D100" s="1">
        <v>5815541190</v>
      </c>
      <c r="E100" s="1" t="s">
        <v>68</v>
      </c>
      <c r="F100" s="1" t="s">
        <v>52</v>
      </c>
      <c r="G100" s="5">
        <v>39.97</v>
      </c>
      <c r="H100" s="4">
        <v>-17</v>
      </c>
      <c r="I100" s="4">
        <v>-556.91999999999996</v>
      </c>
    </row>
    <row r="101" spans="1:9">
      <c r="A101" s="3" t="s">
        <v>155</v>
      </c>
      <c r="B101" s="4" t="s">
        <v>156</v>
      </c>
      <c r="C101" s="1" t="s">
        <v>157</v>
      </c>
      <c r="D101" s="1">
        <v>5813807532</v>
      </c>
      <c r="E101" s="1" t="s">
        <v>68</v>
      </c>
      <c r="F101" s="1" t="s">
        <v>52</v>
      </c>
      <c r="G101" s="5">
        <v>6100</v>
      </c>
      <c r="H101" s="4">
        <v>-17</v>
      </c>
      <c r="I101" s="4">
        <v>-85000</v>
      </c>
    </row>
    <row r="102" spans="1:9">
      <c r="A102" s="3" t="s">
        <v>158</v>
      </c>
      <c r="B102" s="4" t="str">
        <f>"001142121019"</f>
        <v>001142121019</v>
      </c>
      <c r="C102" s="1" t="s">
        <v>109</v>
      </c>
      <c r="D102" s="1">
        <v>6055789937</v>
      </c>
      <c r="E102" s="1" t="s">
        <v>46</v>
      </c>
      <c r="F102" s="1" t="s">
        <v>141</v>
      </c>
      <c r="G102" s="5">
        <v>375.41</v>
      </c>
      <c r="H102" s="4">
        <v>-17</v>
      </c>
      <c r="I102" s="4">
        <v>-5231.07</v>
      </c>
    </row>
    <row r="103" spans="1:9">
      <c r="A103" s="3" t="s">
        <v>48</v>
      </c>
      <c r="B103" s="4" t="s">
        <v>159</v>
      </c>
      <c r="C103" s="1" t="s">
        <v>45</v>
      </c>
      <c r="D103" s="1">
        <v>5891243685</v>
      </c>
      <c r="E103" s="1" t="s">
        <v>42</v>
      </c>
      <c r="F103" s="1" t="s">
        <v>95</v>
      </c>
      <c r="G103" s="5">
        <v>79.8</v>
      </c>
      <c r="H103" s="4">
        <v>-17</v>
      </c>
      <c r="I103" s="4">
        <v>-1292</v>
      </c>
    </row>
    <row r="104" spans="1:9">
      <c r="A104" s="3" t="s">
        <v>160</v>
      </c>
      <c r="B104" s="4" t="str">
        <f>"03"</f>
        <v>03</v>
      </c>
      <c r="C104" s="1" t="s">
        <v>95</v>
      </c>
      <c r="D104" s="1">
        <v>6086429676</v>
      </c>
      <c r="E104" s="1" t="s">
        <v>40</v>
      </c>
      <c r="F104" s="1" t="s">
        <v>161</v>
      </c>
      <c r="G104" s="5">
        <v>320.25</v>
      </c>
      <c r="H104" s="4">
        <v>-18</v>
      </c>
      <c r="I104" s="4">
        <v>-4725</v>
      </c>
    </row>
    <row r="105" spans="1:9">
      <c r="A105" s="3" t="s">
        <v>155</v>
      </c>
      <c r="B105" s="4" t="s">
        <v>162</v>
      </c>
      <c r="C105" s="1" t="s">
        <v>12</v>
      </c>
      <c r="D105" s="1">
        <v>6034656448</v>
      </c>
      <c r="E105" s="1" t="s">
        <v>57</v>
      </c>
      <c r="F105" s="1" t="s">
        <v>136</v>
      </c>
      <c r="G105" s="5">
        <v>17545.41</v>
      </c>
      <c r="H105" s="4">
        <v>-18</v>
      </c>
      <c r="I105" s="4">
        <v>-258866.64</v>
      </c>
    </row>
    <row r="106" spans="1:9">
      <c r="A106" s="3" t="s">
        <v>33</v>
      </c>
      <c r="B106" s="4" t="str">
        <f>"21130384"</f>
        <v>21130384</v>
      </c>
      <c r="C106" s="1" t="s">
        <v>32</v>
      </c>
      <c r="D106" s="1">
        <v>5926190040</v>
      </c>
      <c r="E106" s="1" t="s">
        <v>46</v>
      </c>
      <c r="F106" s="1" t="s">
        <v>122</v>
      </c>
      <c r="G106" s="5">
        <v>61.05</v>
      </c>
      <c r="H106" s="4">
        <v>-18</v>
      </c>
      <c r="I106" s="4">
        <v>-900.72</v>
      </c>
    </row>
    <row r="107" spans="1:9">
      <c r="A107" s="3" t="s">
        <v>33</v>
      </c>
      <c r="B107" s="4" t="str">
        <f>"21130383"</f>
        <v>21130383</v>
      </c>
      <c r="C107" s="1" t="s">
        <v>32</v>
      </c>
      <c r="D107" s="1">
        <v>5926189306</v>
      </c>
      <c r="E107" s="1" t="s">
        <v>46</v>
      </c>
      <c r="F107" s="1" t="s">
        <v>122</v>
      </c>
      <c r="G107" s="5">
        <v>118.57</v>
      </c>
      <c r="H107" s="4">
        <v>-18</v>
      </c>
      <c r="I107" s="4">
        <v>-1749.42</v>
      </c>
    </row>
    <row r="108" spans="1:9">
      <c r="A108" s="3" t="s">
        <v>33</v>
      </c>
      <c r="B108" s="4" t="str">
        <f>"21130385"</f>
        <v>21130385</v>
      </c>
      <c r="C108" s="1" t="s">
        <v>32</v>
      </c>
      <c r="D108" s="1">
        <v>5926190873</v>
      </c>
      <c r="E108" s="1" t="s">
        <v>46</v>
      </c>
      <c r="F108" s="1" t="s">
        <v>122</v>
      </c>
      <c r="G108" s="5">
        <v>40.99</v>
      </c>
      <c r="H108" s="4">
        <v>-18</v>
      </c>
      <c r="I108" s="4">
        <v>-604.79999999999995</v>
      </c>
    </row>
    <row r="109" spans="1:9">
      <c r="A109" s="3" t="s">
        <v>128</v>
      </c>
      <c r="B109" s="4" t="s">
        <v>163</v>
      </c>
      <c r="C109" s="1" t="s">
        <v>46</v>
      </c>
      <c r="D109" s="1">
        <v>6150049086</v>
      </c>
      <c r="E109" s="1" t="s">
        <v>24</v>
      </c>
      <c r="F109" s="1" t="s">
        <v>77</v>
      </c>
      <c r="G109" s="5">
        <v>462.41</v>
      </c>
      <c r="H109" s="4">
        <v>-18</v>
      </c>
      <c r="I109" s="4">
        <v>-6822.36</v>
      </c>
    </row>
    <row r="110" spans="1:9">
      <c r="A110" s="3" t="s">
        <v>128</v>
      </c>
      <c r="B110" s="4" t="s">
        <v>163</v>
      </c>
      <c r="C110" s="1" t="s">
        <v>46</v>
      </c>
      <c r="D110" s="1">
        <v>6150049086</v>
      </c>
      <c r="E110" s="1" t="s">
        <v>24</v>
      </c>
      <c r="F110" s="1" t="s">
        <v>77</v>
      </c>
      <c r="G110" s="5">
        <v>778.72</v>
      </c>
      <c r="H110" s="4">
        <v>-18</v>
      </c>
      <c r="I110" s="4">
        <v>-11489.4</v>
      </c>
    </row>
    <row r="111" spans="1:9">
      <c r="A111" s="3" t="s">
        <v>128</v>
      </c>
      <c r="B111" s="4" t="s">
        <v>164</v>
      </c>
      <c r="C111" s="1" t="s">
        <v>46</v>
      </c>
      <c r="D111" s="1">
        <v>6150048951</v>
      </c>
      <c r="E111" s="1" t="s">
        <v>24</v>
      </c>
      <c r="F111" s="1" t="s">
        <v>77</v>
      </c>
      <c r="G111" s="5">
        <v>457.5</v>
      </c>
      <c r="H111" s="4">
        <v>-18</v>
      </c>
      <c r="I111" s="4">
        <v>-6750</v>
      </c>
    </row>
    <row r="112" spans="1:9">
      <c r="A112" s="3" t="s">
        <v>128</v>
      </c>
      <c r="B112" s="4" t="s">
        <v>163</v>
      </c>
      <c r="C112" s="1" t="s">
        <v>46</v>
      </c>
      <c r="D112" s="1">
        <v>6150049086</v>
      </c>
      <c r="E112" s="1" t="s">
        <v>24</v>
      </c>
      <c r="F112" s="1" t="s">
        <v>77</v>
      </c>
      <c r="G112" s="5">
        <v>286.7</v>
      </c>
      <c r="H112" s="4">
        <v>-18</v>
      </c>
      <c r="I112" s="4">
        <v>-4230</v>
      </c>
    </row>
    <row r="113" spans="1:9">
      <c r="A113" s="3" t="s">
        <v>61</v>
      </c>
      <c r="B113" s="4" t="str">
        <f>"218"</f>
        <v>218</v>
      </c>
      <c r="C113" s="1" t="s">
        <v>122</v>
      </c>
      <c r="D113" s="1">
        <v>6245757958</v>
      </c>
      <c r="E113" s="1" t="s">
        <v>142</v>
      </c>
      <c r="F113" s="1" t="s">
        <v>154</v>
      </c>
      <c r="G113" s="5">
        <v>2954.19</v>
      </c>
      <c r="H113" s="4">
        <v>-18</v>
      </c>
      <c r="I113" s="4">
        <v>-43586.46</v>
      </c>
    </row>
    <row r="114" spans="1:9">
      <c r="A114" s="3" t="s">
        <v>61</v>
      </c>
      <c r="B114" s="4" t="str">
        <f>"217"</f>
        <v>217</v>
      </c>
      <c r="C114" s="1" t="s">
        <v>122</v>
      </c>
      <c r="D114" s="1">
        <v>6245758323</v>
      </c>
      <c r="E114" s="1" t="s">
        <v>142</v>
      </c>
      <c r="F114" s="1" t="s">
        <v>154</v>
      </c>
      <c r="G114" s="5">
        <v>3922</v>
      </c>
      <c r="H114" s="4">
        <v>-18</v>
      </c>
      <c r="I114" s="4">
        <v>-57865.5</v>
      </c>
    </row>
    <row r="115" spans="1:9">
      <c r="A115" s="3" t="s">
        <v>165</v>
      </c>
      <c r="B115" s="4" t="s">
        <v>166</v>
      </c>
      <c r="C115" s="1" t="s">
        <v>35</v>
      </c>
      <c r="D115" s="1">
        <v>6242819223</v>
      </c>
      <c r="E115" s="1" t="s">
        <v>142</v>
      </c>
      <c r="F115" s="1" t="s">
        <v>154</v>
      </c>
      <c r="G115" s="5">
        <v>603.9</v>
      </c>
      <c r="H115" s="4">
        <v>-18</v>
      </c>
      <c r="I115" s="4">
        <v>-8910</v>
      </c>
    </row>
    <row r="116" spans="1:9">
      <c r="A116" s="3" t="s">
        <v>26</v>
      </c>
      <c r="B116" s="4" t="str">
        <f>"004173272306"</f>
        <v>004173272306</v>
      </c>
      <c r="C116" s="1" t="s">
        <v>167</v>
      </c>
      <c r="D116" s="1">
        <v>5969961576</v>
      </c>
      <c r="E116" s="1" t="s">
        <v>25</v>
      </c>
      <c r="F116" s="1" t="s">
        <v>88</v>
      </c>
      <c r="G116" s="5">
        <v>52.14</v>
      </c>
      <c r="H116" s="4">
        <v>-19</v>
      </c>
      <c r="I116" s="4">
        <v>-812.06</v>
      </c>
    </row>
    <row r="117" spans="1:9">
      <c r="A117" s="3" t="s">
        <v>168</v>
      </c>
      <c r="B117" s="4" t="s">
        <v>169</v>
      </c>
      <c r="C117" s="1" t="s">
        <v>35</v>
      </c>
      <c r="D117" s="1">
        <v>6181106212</v>
      </c>
      <c r="E117" s="1" t="s">
        <v>122</v>
      </c>
      <c r="F117" s="1" t="s">
        <v>170</v>
      </c>
      <c r="G117" s="5">
        <v>390.4</v>
      </c>
      <c r="H117" s="4">
        <v>-19</v>
      </c>
      <c r="I117" s="4">
        <v>-6080</v>
      </c>
    </row>
    <row r="118" spans="1:9">
      <c r="A118" s="3" t="s">
        <v>171</v>
      </c>
      <c r="B118" s="4" t="s">
        <v>172</v>
      </c>
      <c r="C118" s="1" t="s">
        <v>15</v>
      </c>
      <c r="D118" s="1">
        <v>5695276602</v>
      </c>
      <c r="E118" s="1" t="s">
        <v>59</v>
      </c>
      <c r="F118" s="1" t="s">
        <v>36</v>
      </c>
      <c r="G118" s="5">
        <v>641.24</v>
      </c>
      <c r="H118" s="4">
        <v>-19</v>
      </c>
      <c r="I118" s="4">
        <v>-9986.59</v>
      </c>
    </row>
    <row r="119" spans="1:9">
      <c r="A119" s="3" t="s">
        <v>173</v>
      </c>
      <c r="B119" s="4" t="s">
        <v>174</v>
      </c>
      <c r="C119" s="1" t="s">
        <v>45</v>
      </c>
      <c r="D119" s="1">
        <v>5876068320</v>
      </c>
      <c r="E119" s="1" t="s">
        <v>59</v>
      </c>
      <c r="F119" s="1" t="s">
        <v>36</v>
      </c>
      <c r="G119" s="5">
        <v>504.5</v>
      </c>
      <c r="H119" s="4">
        <v>-19</v>
      </c>
      <c r="I119" s="4">
        <v>-9216.9</v>
      </c>
    </row>
    <row r="120" spans="1:9">
      <c r="A120" s="3" t="s">
        <v>175</v>
      </c>
      <c r="B120" s="4" t="s">
        <v>176</v>
      </c>
      <c r="C120" s="1" t="s">
        <v>177</v>
      </c>
      <c r="D120" s="1">
        <v>5797916154</v>
      </c>
      <c r="E120" s="1" t="s">
        <v>59</v>
      </c>
      <c r="F120" s="1" t="s">
        <v>36</v>
      </c>
      <c r="G120" s="5">
        <v>252</v>
      </c>
      <c r="H120" s="4">
        <v>-19</v>
      </c>
      <c r="I120" s="4">
        <v>-4560</v>
      </c>
    </row>
    <row r="121" spans="1:9">
      <c r="A121" s="3" t="s">
        <v>26</v>
      </c>
      <c r="B121" s="4" t="str">
        <f>"004180133201"</f>
        <v>004180133201</v>
      </c>
      <c r="C121" s="1" t="s">
        <v>97</v>
      </c>
      <c r="D121" s="1">
        <v>6158607999</v>
      </c>
      <c r="E121" s="1" t="s">
        <v>122</v>
      </c>
      <c r="F121" s="1" t="s">
        <v>178</v>
      </c>
      <c r="G121" s="5">
        <v>34.71</v>
      </c>
      <c r="H121" s="4">
        <v>-20</v>
      </c>
      <c r="I121" s="4">
        <v>-569</v>
      </c>
    </row>
    <row r="122" spans="1:9">
      <c r="A122" s="3" t="s">
        <v>26</v>
      </c>
      <c r="B122" s="4" t="str">
        <f>"004180133207"</f>
        <v>004180133207</v>
      </c>
      <c r="C122" s="1" t="s">
        <v>97</v>
      </c>
      <c r="D122" s="1">
        <v>6158590871</v>
      </c>
      <c r="E122" s="1" t="s">
        <v>122</v>
      </c>
      <c r="F122" s="1" t="s">
        <v>178</v>
      </c>
      <c r="G122" s="5">
        <v>233.75</v>
      </c>
      <c r="H122" s="4">
        <v>-20</v>
      </c>
      <c r="I122" s="4">
        <v>-4250</v>
      </c>
    </row>
    <row r="123" spans="1:9">
      <c r="A123" s="3" t="s">
        <v>26</v>
      </c>
      <c r="B123" s="4" t="str">
        <f>"004180133202"</f>
        <v>004180133202</v>
      </c>
      <c r="C123" s="1" t="s">
        <v>97</v>
      </c>
      <c r="D123" s="1">
        <v>6158618326</v>
      </c>
      <c r="E123" s="1" t="s">
        <v>122</v>
      </c>
      <c r="F123" s="1" t="s">
        <v>178</v>
      </c>
      <c r="G123" s="5">
        <v>71.040000000000006</v>
      </c>
      <c r="H123" s="4">
        <v>-20</v>
      </c>
      <c r="I123" s="4">
        <v>-1164.5999999999999</v>
      </c>
    </row>
    <row r="124" spans="1:9">
      <c r="A124" s="3" t="s">
        <v>26</v>
      </c>
      <c r="B124" s="4" t="str">
        <f>"004180133209"</f>
        <v>004180133209</v>
      </c>
      <c r="C124" s="1" t="s">
        <v>97</v>
      </c>
      <c r="D124" s="1">
        <v>6158592943</v>
      </c>
      <c r="E124" s="1" t="s">
        <v>122</v>
      </c>
      <c r="F124" s="1" t="s">
        <v>178</v>
      </c>
      <c r="G124" s="5">
        <v>35.840000000000003</v>
      </c>
      <c r="H124" s="4">
        <v>-20</v>
      </c>
      <c r="I124" s="4">
        <v>-587.6</v>
      </c>
    </row>
    <row r="125" spans="1:9">
      <c r="A125" s="3" t="s">
        <v>26</v>
      </c>
      <c r="B125" s="4" t="str">
        <f>"004180133203"</f>
        <v>004180133203</v>
      </c>
      <c r="C125" s="1" t="s">
        <v>97</v>
      </c>
      <c r="D125" s="1">
        <v>6158609672</v>
      </c>
      <c r="E125" s="1" t="s">
        <v>122</v>
      </c>
      <c r="F125" s="1" t="s">
        <v>178</v>
      </c>
      <c r="G125" s="5">
        <v>43.05</v>
      </c>
      <c r="H125" s="4">
        <v>-20</v>
      </c>
      <c r="I125" s="4">
        <v>-705.8</v>
      </c>
    </row>
    <row r="126" spans="1:9">
      <c r="A126" s="3" t="s">
        <v>26</v>
      </c>
      <c r="B126" s="4" t="str">
        <f>"004180133205"</f>
        <v>004180133205</v>
      </c>
      <c r="C126" s="1" t="s">
        <v>97</v>
      </c>
      <c r="D126" s="1">
        <v>6158612023</v>
      </c>
      <c r="E126" s="1" t="s">
        <v>122</v>
      </c>
      <c r="F126" s="1" t="s">
        <v>178</v>
      </c>
      <c r="G126" s="5">
        <v>74.41</v>
      </c>
      <c r="H126" s="4">
        <v>-20</v>
      </c>
      <c r="I126" s="4">
        <v>-1219.8</v>
      </c>
    </row>
    <row r="127" spans="1:9">
      <c r="A127" s="3" t="s">
        <v>26</v>
      </c>
      <c r="B127" s="4" t="str">
        <f>"004180133208"</f>
        <v>004180133208</v>
      </c>
      <c r="C127" s="1" t="s">
        <v>97</v>
      </c>
      <c r="D127" s="1">
        <v>6158618344</v>
      </c>
      <c r="E127" s="1" t="s">
        <v>122</v>
      </c>
      <c r="F127" s="1" t="s">
        <v>178</v>
      </c>
      <c r="G127" s="5">
        <v>70.75</v>
      </c>
      <c r="H127" s="4">
        <v>-20</v>
      </c>
      <c r="I127" s="4">
        <v>-1159.8</v>
      </c>
    </row>
    <row r="128" spans="1:9">
      <c r="A128" s="3" t="s">
        <v>128</v>
      </c>
      <c r="B128" s="4" t="s">
        <v>179</v>
      </c>
      <c r="C128" s="1" t="s">
        <v>152</v>
      </c>
      <c r="D128" s="1">
        <v>6259620366</v>
      </c>
      <c r="E128" s="1" t="s">
        <v>142</v>
      </c>
      <c r="F128" s="1" t="s">
        <v>180</v>
      </c>
      <c r="G128" s="5">
        <v>2415.6</v>
      </c>
      <c r="H128" s="4">
        <v>-20</v>
      </c>
      <c r="I128" s="4">
        <v>-39600</v>
      </c>
    </row>
    <row r="129" spans="1:9">
      <c r="A129" s="3" t="s">
        <v>181</v>
      </c>
      <c r="B129" s="4" t="s">
        <v>182</v>
      </c>
      <c r="C129" s="1" t="s">
        <v>45</v>
      </c>
      <c r="D129" s="1">
        <v>5906543897</v>
      </c>
      <c r="E129" s="1" t="s">
        <v>57</v>
      </c>
      <c r="F129" s="1" t="s">
        <v>122</v>
      </c>
      <c r="G129" s="5">
        <v>56.95</v>
      </c>
      <c r="H129" s="4">
        <v>-21</v>
      </c>
      <c r="I129" s="4">
        <v>-980.28</v>
      </c>
    </row>
    <row r="130" spans="1:9">
      <c r="A130" s="3" t="s">
        <v>26</v>
      </c>
      <c r="B130" s="4" t="str">
        <f>"004180865205"</f>
        <v>004180865205</v>
      </c>
      <c r="C130" s="1" t="s">
        <v>40</v>
      </c>
      <c r="D130" s="1">
        <v>6167757504</v>
      </c>
      <c r="E130" s="1" t="s">
        <v>122</v>
      </c>
      <c r="F130" s="1" t="s">
        <v>183</v>
      </c>
      <c r="G130" s="5">
        <v>22.06</v>
      </c>
      <c r="H130" s="4">
        <v>-21</v>
      </c>
      <c r="I130" s="4">
        <v>-379.68</v>
      </c>
    </row>
    <row r="131" spans="1:9">
      <c r="A131" s="3" t="s">
        <v>26</v>
      </c>
      <c r="B131" s="4" t="str">
        <f>"004180865206"</f>
        <v>004180865206</v>
      </c>
      <c r="C131" s="1" t="s">
        <v>40</v>
      </c>
      <c r="D131" s="1">
        <v>6167901119</v>
      </c>
      <c r="E131" s="1" t="s">
        <v>122</v>
      </c>
      <c r="F131" s="1" t="s">
        <v>183</v>
      </c>
      <c r="G131" s="5">
        <v>66.010000000000005</v>
      </c>
      <c r="H131" s="4">
        <v>-21</v>
      </c>
      <c r="I131" s="4">
        <v>-1136.31</v>
      </c>
    </row>
    <row r="132" spans="1:9">
      <c r="A132" s="3" t="s">
        <v>26</v>
      </c>
      <c r="B132" s="4" t="str">
        <f>"004180865207"</f>
        <v>004180865207</v>
      </c>
      <c r="C132" s="1" t="s">
        <v>40</v>
      </c>
      <c r="D132" s="1">
        <v>6167823026</v>
      </c>
      <c r="E132" s="1" t="s">
        <v>122</v>
      </c>
      <c r="F132" s="1" t="s">
        <v>183</v>
      </c>
      <c r="G132" s="5">
        <v>40.17</v>
      </c>
      <c r="H132" s="4">
        <v>-21</v>
      </c>
      <c r="I132" s="4">
        <v>-691.53</v>
      </c>
    </row>
    <row r="133" spans="1:9">
      <c r="A133" s="3" t="s">
        <v>26</v>
      </c>
      <c r="B133" s="4" t="str">
        <f>"004180865210"</f>
        <v>004180865210</v>
      </c>
      <c r="C133" s="1" t="s">
        <v>40</v>
      </c>
      <c r="D133" s="1">
        <v>6167859048</v>
      </c>
      <c r="E133" s="1" t="s">
        <v>122</v>
      </c>
      <c r="F133" s="1" t="s">
        <v>183</v>
      </c>
      <c r="G133" s="5">
        <v>50.91</v>
      </c>
      <c r="H133" s="4">
        <v>-21</v>
      </c>
      <c r="I133" s="4">
        <v>-876.33</v>
      </c>
    </row>
    <row r="134" spans="1:9">
      <c r="A134" s="3" t="s">
        <v>26</v>
      </c>
      <c r="B134" s="4" t="str">
        <f>"004180865211"</f>
        <v>004180865211</v>
      </c>
      <c r="C134" s="1" t="s">
        <v>40</v>
      </c>
      <c r="D134" s="1">
        <v>6167880207</v>
      </c>
      <c r="E134" s="1" t="s">
        <v>122</v>
      </c>
      <c r="F134" s="1" t="s">
        <v>183</v>
      </c>
      <c r="G134" s="5">
        <v>644.47</v>
      </c>
      <c r="H134" s="4">
        <v>-21</v>
      </c>
      <c r="I134" s="4">
        <v>-12303.48</v>
      </c>
    </row>
    <row r="135" spans="1:9">
      <c r="A135" s="3" t="s">
        <v>26</v>
      </c>
      <c r="B135" s="4" t="str">
        <f>"004180865212"</f>
        <v>004180865212</v>
      </c>
      <c r="C135" s="1" t="s">
        <v>40</v>
      </c>
      <c r="D135" s="1">
        <v>6167739339</v>
      </c>
      <c r="E135" s="1" t="s">
        <v>122</v>
      </c>
      <c r="F135" s="1" t="s">
        <v>183</v>
      </c>
      <c r="G135" s="5">
        <v>47.43</v>
      </c>
      <c r="H135" s="4">
        <v>-21</v>
      </c>
      <c r="I135" s="4">
        <v>-816.48</v>
      </c>
    </row>
    <row r="136" spans="1:9">
      <c r="A136" s="3" t="s">
        <v>26</v>
      </c>
      <c r="B136" s="4" t="str">
        <f>"004180865209"</f>
        <v>004180865209</v>
      </c>
      <c r="C136" s="1" t="s">
        <v>40</v>
      </c>
      <c r="D136" s="1">
        <v>6167934959</v>
      </c>
      <c r="E136" s="1" t="s">
        <v>122</v>
      </c>
      <c r="F136" s="1" t="s">
        <v>183</v>
      </c>
      <c r="G136" s="5">
        <v>52.7</v>
      </c>
      <c r="H136" s="4">
        <v>-21</v>
      </c>
      <c r="I136" s="4">
        <v>-907.2</v>
      </c>
    </row>
    <row r="137" spans="1:9">
      <c r="A137" s="3" t="s">
        <v>26</v>
      </c>
      <c r="B137" s="4" t="str">
        <f>"004180865213"</f>
        <v>004180865213</v>
      </c>
      <c r="C137" s="1" t="s">
        <v>40</v>
      </c>
      <c r="D137" s="1">
        <v>6167872254</v>
      </c>
      <c r="E137" s="1" t="s">
        <v>122</v>
      </c>
      <c r="F137" s="1" t="s">
        <v>183</v>
      </c>
      <c r="G137" s="5">
        <v>26.97</v>
      </c>
      <c r="H137" s="4">
        <v>-21</v>
      </c>
      <c r="I137" s="4">
        <v>-464.31</v>
      </c>
    </row>
    <row r="138" spans="1:9">
      <c r="A138" s="3" t="s">
        <v>26</v>
      </c>
      <c r="B138" s="4" t="str">
        <f>"004180865208"</f>
        <v>004180865208</v>
      </c>
      <c r="C138" s="1" t="s">
        <v>40</v>
      </c>
      <c r="D138" s="1">
        <v>6167756802</v>
      </c>
      <c r="E138" s="1" t="s">
        <v>122</v>
      </c>
      <c r="F138" s="1" t="s">
        <v>183</v>
      </c>
      <c r="G138" s="5">
        <v>612.35</v>
      </c>
      <c r="H138" s="4">
        <v>-21</v>
      </c>
      <c r="I138" s="4">
        <v>-10540.53</v>
      </c>
    </row>
    <row r="139" spans="1:9">
      <c r="A139" s="3" t="s">
        <v>155</v>
      </c>
      <c r="B139" s="4" t="s">
        <v>184</v>
      </c>
      <c r="C139" s="1" t="s">
        <v>20</v>
      </c>
      <c r="D139" s="1">
        <v>6263082875</v>
      </c>
      <c r="E139" s="1" t="s">
        <v>142</v>
      </c>
      <c r="F139" s="1" t="s">
        <v>185</v>
      </c>
      <c r="G139" s="5">
        <v>2074</v>
      </c>
      <c r="H139" s="4">
        <v>-21</v>
      </c>
      <c r="I139" s="4">
        <v>-35700</v>
      </c>
    </row>
    <row r="140" spans="1:9">
      <c r="A140" s="3" t="s">
        <v>186</v>
      </c>
      <c r="B140" s="4" t="s">
        <v>187</v>
      </c>
      <c r="C140" s="1" t="s">
        <v>119</v>
      </c>
      <c r="D140" s="1">
        <v>6210254400</v>
      </c>
      <c r="E140" s="1" t="s">
        <v>20</v>
      </c>
      <c r="F140" s="1" t="s">
        <v>188</v>
      </c>
      <c r="G140" s="5">
        <v>1210.28</v>
      </c>
      <c r="H140" s="4">
        <v>-21</v>
      </c>
      <c r="I140" s="4">
        <v>-21294.84</v>
      </c>
    </row>
    <row r="141" spans="1:9">
      <c r="A141" s="3" t="s">
        <v>186</v>
      </c>
      <c r="B141" s="4" t="s">
        <v>187</v>
      </c>
      <c r="C141" s="1" t="s">
        <v>119</v>
      </c>
      <c r="D141" s="1">
        <v>6210254400</v>
      </c>
      <c r="E141" s="1" t="s">
        <v>20</v>
      </c>
      <c r="F141" s="1" t="s">
        <v>188</v>
      </c>
      <c r="G141" s="5">
        <v>2420.5700000000002</v>
      </c>
      <c r="H141" s="4">
        <v>-21</v>
      </c>
      <c r="I141" s="4">
        <v>-42589.47</v>
      </c>
    </row>
    <row r="142" spans="1:9">
      <c r="A142" s="3" t="s">
        <v>145</v>
      </c>
      <c r="B142" s="4" t="str">
        <f>"1021258524"</f>
        <v>1021258524</v>
      </c>
      <c r="C142" s="1" t="s">
        <v>167</v>
      </c>
      <c r="D142" s="1">
        <v>5966657246</v>
      </c>
      <c r="E142" s="1" t="s">
        <v>55</v>
      </c>
      <c r="F142" s="1" t="s">
        <v>189</v>
      </c>
      <c r="G142" s="5">
        <v>2</v>
      </c>
      <c r="H142" s="4">
        <v>-22</v>
      </c>
      <c r="I142" s="4">
        <v>-44</v>
      </c>
    </row>
    <row r="143" spans="1:9">
      <c r="A143" s="3" t="s">
        <v>145</v>
      </c>
      <c r="B143" s="4" t="str">
        <f>"1021258524"</f>
        <v>1021258524</v>
      </c>
      <c r="C143" s="1" t="s">
        <v>167</v>
      </c>
      <c r="D143" s="1">
        <v>5966657246</v>
      </c>
      <c r="E143" s="1" t="s">
        <v>55</v>
      </c>
      <c r="F143" s="1" t="s">
        <v>189</v>
      </c>
      <c r="G143" s="5">
        <v>314.87</v>
      </c>
      <c r="H143" s="4">
        <v>-22</v>
      </c>
      <c r="I143" s="4">
        <v>-6927.14</v>
      </c>
    </row>
    <row r="144" spans="1:9">
      <c r="A144" s="3" t="s">
        <v>48</v>
      </c>
      <c r="B144" s="4" t="s">
        <v>190</v>
      </c>
      <c r="C144" s="1" t="s">
        <v>36</v>
      </c>
      <c r="D144" s="1">
        <v>6131723043</v>
      </c>
      <c r="E144" s="1" t="s">
        <v>35</v>
      </c>
      <c r="F144" s="1" t="s">
        <v>191</v>
      </c>
      <c r="G144" s="5">
        <v>239.4</v>
      </c>
      <c r="H144" s="4">
        <v>-22</v>
      </c>
      <c r="I144" s="4">
        <v>-5016</v>
      </c>
    </row>
    <row r="145" spans="1:9">
      <c r="A145" s="3" t="s">
        <v>43</v>
      </c>
      <c r="B145" s="4" t="s">
        <v>192</v>
      </c>
      <c r="C145" s="1" t="s">
        <v>25</v>
      </c>
      <c r="D145" s="1">
        <v>6068261691</v>
      </c>
      <c r="E145" s="1" t="s">
        <v>57</v>
      </c>
      <c r="F145" s="1" t="s">
        <v>193</v>
      </c>
      <c r="G145" s="5">
        <v>34.159999999999997</v>
      </c>
      <c r="H145" s="4">
        <v>-23</v>
      </c>
      <c r="I145" s="4">
        <v>-644</v>
      </c>
    </row>
    <row r="146" spans="1:9">
      <c r="A146" s="3" t="s">
        <v>43</v>
      </c>
      <c r="B146" s="4" t="s">
        <v>192</v>
      </c>
      <c r="C146" s="1" t="s">
        <v>25</v>
      </c>
      <c r="D146" s="1">
        <v>6068261691</v>
      </c>
      <c r="E146" s="1" t="s">
        <v>57</v>
      </c>
      <c r="F146" s="1" t="s">
        <v>193</v>
      </c>
      <c r="G146" s="5">
        <v>56.12</v>
      </c>
      <c r="H146" s="4">
        <v>-23</v>
      </c>
      <c r="I146" s="4">
        <v>-1058</v>
      </c>
    </row>
    <row r="147" spans="1:9">
      <c r="A147" s="3" t="s">
        <v>56</v>
      </c>
      <c r="B147" s="4" t="str">
        <f>"10"</f>
        <v>10</v>
      </c>
      <c r="C147" s="1" t="s">
        <v>25</v>
      </c>
      <c r="D147" s="1">
        <v>6066233240</v>
      </c>
      <c r="E147" s="1" t="s">
        <v>57</v>
      </c>
      <c r="F147" s="1" t="s">
        <v>193</v>
      </c>
      <c r="G147" s="5">
        <v>2626.91</v>
      </c>
      <c r="H147" s="4">
        <v>-23</v>
      </c>
      <c r="I147" s="4">
        <v>-53954.09</v>
      </c>
    </row>
    <row r="148" spans="1:9">
      <c r="A148" s="3" t="s">
        <v>56</v>
      </c>
      <c r="B148" s="4" t="str">
        <f>"10"</f>
        <v>10</v>
      </c>
      <c r="C148" s="1" t="s">
        <v>25</v>
      </c>
      <c r="D148" s="1">
        <v>6066233240</v>
      </c>
      <c r="E148" s="1" t="s">
        <v>57</v>
      </c>
      <c r="F148" s="1" t="s">
        <v>193</v>
      </c>
      <c r="G148" s="5">
        <v>3831.89</v>
      </c>
      <c r="H148" s="4">
        <v>-23</v>
      </c>
      <c r="I148" s="4">
        <v>-74978.39</v>
      </c>
    </row>
    <row r="149" spans="1:9">
      <c r="A149" s="3" t="s">
        <v>194</v>
      </c>
      <c r="B149" s="4" t="s">
        <v>195</v>
      </c>
      <c r="C149" s="1" t="s">
        <v>142</v>
      </c>
      <c r="D149" s="1">
        <v>6325579204</v>
      </c>
      <c r="E149" s="1" t="s">
        <v>178</v>
      </c>
      <c r="F149" s="1" t="s">
        <v>196</v>
      </c>
      <c r="G149" s="5">
        <v>1809.76</v>
      </c>
      <c r="H149" s="4">
        <v>-23</v>
      </c>
      <c r="I149" s="4">
        <v>-40023.449999999997</v>
      </c>
    </row>
    <row r="150" spans="1:9">
      <c r="A150" s="3" t="s">
        <v>197</v>
      </c>
      <c r="B150" s="4" t="str">
        <f>"0000015"</f>
        <v>0000015</v>
      </c>
      <c r="C150" s="1" t="s">
        <v>55</v>
      </c>
      <c r="D150" s="1">
        <v>6011525417</v>
      </c>
      <c r="E150" s="1" t="s">
        <v>25</v>
      </c>
      <c r="F150" s="1" t="s">
        <v>89</v>
      </c>
      <c r="G150" s="5">
        <v>14</v>
      </c>
      <c r="H150" s="4">
        <v>-23</v>
      </c>
      <c r="I150" s="4">
        <v>-322</v>
      </c>
    </row>
    <row r="151" spans="1:9">
      <c r="A151" s="3" t="s">
        <v>197</v>
      </c>
      <c r="B151" s="4" t="str">
        <f>"0000015"</f>
        <v>0000015</v>
      </c>
      <c r="C151" s="1" t="s">
        <v>55</v>
      </c>
      <c r="D151" s="1">
        <v>6011525417</v>
      </c>
      <c r="E151" s="1" t="s">
        <v>25</v>
      </c>
      <c r="F151" s="1" t="s">
        <v>89</v>
      </c>
      <c r="G151" s="5">
        <v>200</v>
      </c>
      <c r="H151" s="4">
        <v>-23</v>
      </c>
      <c r="I151" s="4">
        <v>-4600</v>
      </c>
    </row>
    <row r="152" spans="1:9">
      <c r="A152" s="3" t="s">
        <v>198</v>
      </c>
      <c r="B152" s="4" t="s">
        <v>199</v>
      </c>
      <c r="C152" s="1" t="s">
        <v>122</v>
      </c>
      <c r="D152" s="1">
        <v>6274876768</v>
      </c>
      <c r="E152" s="1" t="s">
        <v>142</v>
      </c>
      <c r="F152" s="1" t="s">
        <v>200</v>
      </c>
      <c r="G152" s="5">
        <v>44.01</v>
      </c>
      <c r="H152" s="4">
        <v>-23</v>
      </c>
      <c r="I152" s="4">
        <v>-829.61</v>
      </c>
    </row>
    <row r="153" spans="1:9">
      <c r="A153" s="3" t="s">
        <v>149</v>
      </c>
      <c r="B153" s="4" t="s">
        <v>201</v>
      </c>
      <c r="C153" s="1" t="s">
        <v>74</v>
      </c>
      <c r="D153" s="1">
        <v>6042919829</v>
      </c>
      <c r="E153" s="1" t="s">
        <v>58</v>
      </c>
      <c r="F153" s="1" t="s">
        <v>202</v>
      </c>
      <c r="G153" s="5">
        <v>236</v>
      </c>
      <c r="H153" s="4">
        <v>-23</v>
      </c>
      <c r="I153" s="4">
        <v>-5428</v>
      </c>
    </row>
    <row r="154" spans="1:9">
      <c r="A154" s="3" t="s">
        <v>149</v>
      </c>
      <c r="B154" s="4" t="s">
        <v>203</v>
      </c>
      <c r="C154" s="1" t="s">
        <v>74</v>
      </c>
      <c r="D154" s="1">
        <v>6043382255</v>
      </c>
      <c r="E154" s="1" t="s">
        <v>58</v>
      </c>
      <c r="F154" s="1" t="s">
        <v>202</v>
      </c>
      <c r="G154" s="5">
        <v>236</v>
      </c>
      <c r="H154" s="4">
        <v>-23</v>
      </c>
      <c r="I154" s="4">
        <v>-5428</v>
      </c>
    </row>
    <row r="155" spans="1:9">
      <c r="A155" s="3" t="s">
        <v>204</v>
      </c>
      <c r="B155" s="4" t="str">
        <f>"1621020373"</f>
        <v>1621020373</v>
      </c>
      <c r="C155" s="1" t="s">
        <v>20</v>
      </c>
      <c r="D155" s="1">
        <v>6279213203</v>
      </c>
      <c r="E155" s="1" t="s">
        <v>142</v>
      </c>
      <c r="F155" s="1" t="s">
        <v>205</v>
      </c>
      <c r="G155" s="5">
        <v>4.88</v>
      </c>
      <c r="H155" s="4">
        <v>-24</v>
      </c>
      <c r="I155" s="4">
        <v>-96</v>
      </c>
    </row>
    <row r="156" spans="1:9">
      <c r="A156" s="3" t="s">
        <v>204</v>
      </c>
      <c r="B156" s="4" t="str">
        <f>"1621020371"</f>
        <v>1621020371</v>
      </c>
      <c r="C156" s="1" t="s">
        <v>20</v>
      </c>
      <c r="D156" s="1">
        <v>6279213061</v>
      </c>
      <c r="E156" s="1" t="s">
        <v>142</v>
      </c>
      <c r="F156" s="1" t="s">
        <v>205</v>
      </c>
      <c r="G156" s="5">
        <v>333.54</v>
      </c>
      <c r="H156" s="4">
        <v>-24</v>
      </c>
      <c r="I156" s="4">
        <v>-6561.36</v>
      </c>
    </row>
    <row r="157" spans="1:9">
      <c r="A157" s="3" t="s">
        <v>41</v>
      </c>
      <c r="B157" s="4" t="str">
        <f>"19869"</f>
        <v>19869</v>
      </c>
      <c r="C157" s="1" t="s">
        <v>122</v>
      </c>
      <c r="D157" s="1">
        <v>6241664295</v>
      </c>
      <c r="E157" s="1" t="s">
        <v>142</v>
      </c>
      <c r="F157" s="1" t="s">
        <v>205</v>
      </c>
      <c r="G157" s="5">
        <v>118.58</v>
      </c>
      <c r="H157" s="4">
        <v>-24</v>
      </c>
      <c r="I157" s="4">
        <v>-2845.92</v>
      </c>
    </row>
    <row r="158" spans="1:9">
      <c r="A158" s="3" t="s">
        <v>41</v>
      </c>
      <c r="B158" s="4" t="str">
        <f>"19870"</f>
        <v>19870</v>
      </c>
      <c r="C158" s="1" t="s">
        <v>122</v>
      </c>
      <c r="D158" s="1">
        <v>6241664322</v>
      </c>
      <c r="E158" s="1" t="s">
        <v>142</v>
      </c>
      <c r="F158" s="1" t="s">
        <v>205</v>
      </c>
      <c r="G158" s="5">
        <v>202.08</v>
      </c>
      <c r="H158" s="4">
        <v>-24</v>
      </c>
      <c r="I158" s="4">
        <v>-4849.92</v>
      </c>
    </row>
    <row r="159" spans="1:9">
      <c r="A159" s="3" t="s">
        <v>26</v>
      </c>
      <c r="B159" s="4" t="str">
        <f>"004179012570"</f>
        <v>004179012570</v>
      </c>
      <c r="C159" s="1" t="s">
        <v>115</v>
      </c>
      <c r="D159" s="1">
        <v>6154583385</v>
      </c>
      <c r="E159" s="1" t="s">
        <v>24</v>
      </c>
      <c r="F159" s="1" t="s">
        <v>178</v>
      </c>
      <c r="G159" s="5">
        <v>28.6</v>
      </c>
      <c r="H159" s="4">
        <v>-24</v>
      </c>
      <c r="I159" s="4">
        <v>-562.55999999999995</v>
      </c>
    </row>
    <row r="160" spans="1:9">
      <c r="A160" s="3" t="s">
        <v>26</v>
      </c>
      <c r="B160" s="4" t="str">
        <f>"004180133204"</f>
        <v>004180133204</v>
      </c>
      <c r="C160" s="1" t="s">
        <v>97</v>
      </c>
      <c r="D160" s="1">
        <v>6158621633</v>
      </c>
      <c r="E160" s="1" t="s">
        <v>24</v>
      </c>
      <c r="F160" s="1" t="s">
        <v>178</v>
      </c>
      <c r="G160" s="5">
        <v>545.32000000000005</v>
      </c>
      <c r="H160" s="4">
        <v>-24</v>
      </c>
      <c r="I160" s="4">
        <v>-10727.52</v>
      </c>
    </row>
    <row r="161" spans="1:9">
      <c r="A161" s="3" t="s">
        <v>51</v>
      </c>
      <c r="B161" s="4" t="str">
        <f>"412111331977"</f>
        <v>412111331977</v>
      </c>
      <c r="C161" s="1" t="s">
        <v>100</v>
      </c>
      <c r="D161" s="1">
        <v>6209800686</v>
      </c>
      <c r="E161" s="1" t="s">
        <v>122</v>
      </c>
      <c r="F161" s="1" t="s">
        <v>188</v>
      </c>
      <c r="G161" s="5">
        <v>908.03</v>
      </c>
      <c r="H161" s="4">
        <v>-24</v>
      </c>
      <c r="I161" s="4">
        <v>-20754.96</v>
      </c>
    </row>
    <row r="162" spans="1:9">
      <c r="A162" s="3" t="s">
        <v>51</v>
      </c>
      <c r="B162" s="4" t="str">
        <f>"412111331979"</f>
        <v>412111331979</v>
      </c>
      <c r="C162" s="1" t="s">
        <v>100</v>
      </c>
      <c r="D162" s="1">
        <v>6208129713</v>
      </c>
      <c r="E162" s="1" t="s">
        <v>122</v>
      </c>
      <c r="F162" s="1" t="s">
        <v>188</v>
      </c>
      <c r="G162" s="5">
        <v>11.02</v>
      </c>
      <c r="H162" s="4">
        <v>-24</v>
      </c>
      <c r="I162" s="4">
        <v>-253.92</v>
      </c>
    </row>
    <row r="163" spans="1:9">
      <c r="A163" s="3" t="s">
        <v>51</v>
      </c>
      <c r="B163" s="4" t="str">
        <f>"412111331975"</f>
        <v>412111331975</v>
      </c>
      <c r="C163" s="1" t="s">
        <v>100</v>
      </c>
      <c r="D163" s="1">
        <v>6209800028</v>
      </c>
      <c r="E163" s="1" t="s">
        <v>122</v>
      </c>
      <c r="F163" s="1" t="s">
        <v>188</v>
      </c>
      <c r="G163" s="5">
        <v>102.54</v>
      </c>
      <c r="H163" s="4">
        <v>-24</v>
      </c>
      <c r="I163" s="4">
        <v>-2343.84</v>
      </c>
    </row>
    <row r="164" spans="1:9">
      <c r="A164" s="3" t="s">
        <v>51</v>
      </c>
      <c r="B164" s="4" t="str">
        <f>"412111331976"</f>
        <v>412111331976</v>
      </c>
      <c r="C164" s="1" t="s">
        <v>100</v>
      </c>
      <c r="D164" s="1">
        <v>6208129191</v>
      </c>
      <c r="E164" s="1" t="s">
        <v>122</v>
      </c>
      <c r="F164" s="1" t="s">
        <v>188</v>
      </c>
      <c r="G164" s="5">
        <v>110.51</v>
      </c>
      <c r="H164" s="4">
        <v>-24</v>
      </c>
      <c r="I164" s="4">
        <v>-2526</v>
      </c>
    </row>
    <row r="165" spans="1:9">
      <c r="A165" s="3" t="s">
        <v>51</v>
      </c>
      <c r="B165" s="4" t="str">
        <f>"412111331978"</f>
        <v>412111331978</v>
      </c>
      <c r="C165" s="1" t="s">
        <v>100</v>
      </c>
      <c r="D165" s="1">
        <v>6209801395</v>
      </c>
      <c r="E165" s="1" t="s">
        <v>122</v>
      </c>
      <c r="F165" s="1" t="s">
        <v>188</v>
      </c>
      <c r="G165" s="5">
        <v>486.12</v>
      </c>
      <c r="H165" s="4">
        <v>-24</v>
      </c>
      <c r="I165" s="4">
        <v>-11111.28</v>
      </c>
    </row>
    <row r="166" spans="1:9">
      <c r="A166" s="3" t="s">
        <v>70</v>
      </c>
      <c r="B166" s="4" t="s">
        <v>206</v>
      </c>
      <c r="C166" s="1" t="s">
        <v>193</v>
      </c>
      <c r="D166" s="1">
        <v>6257186488</v>
      </c>
      <c r="E166" s="1" t="s">
        <v>142</v>
      </c>
      <c r="F166" s="1" t="s">
        <v>205</v>
      </c>
      <c r="G166" s="5">
        <v>11392.63</v>
      </c>
      <c r="H166" s="4">
        <v>-24</v>
      </c>
      <c r="I166" s="4">
        <v>-248566.56</v>
      </c>
    </row>
    <row r="167" spans="1:9">
      <c r="A167" s="3" t="s">
        <v>70</v>
      </c>
      <c r="B167" s="4" t="s">
        <v>207</v>
      </c>
      <c r="C167" s="1" t="s">
        <v>193</v>
      </c>
      <c r="D167" s="1">
        <v>6257188633</v>
      </c>
      <c r="E167" s="1" t="s">
        <v>142</v>
      </c>
      <c r="F167" s="1" t="s">
        <v>205</v>
      </c>
      <c r="G167" s="5">
        <v>1779.66</v>
      </c>
      <c r="H167" s="4">
        <v>-24</v>
      </c>
      <c r="I167" s="4">
        <v>-38828.879999999997</v>
      </c>
    </row>
    <row r="168" spans="1:9">
      <c r="A168" s="3" t="s">
        <v>145</v>
      </c>
      <c r="B168" s="4" t="str">
        <f>"1021311099"</f>
        <v>1021311099</v>
      </c>
      <c r="C168" s="1" t="s">
        <v>208</v>
      </c>
      <c r="D168" s="1">
        <v>6277255214</v>
      </c>
      <c r="E168" s="1" t="s">
        <v>142</v>
      </c>
      <c r="F168" s="1" t="s">
        <v>205</v>
      </c>
      <c r="G168" s="5">
        <v>31.22</v>
      </c>
      <c r="H168" s="4">
        <v>-24</v>
      </c>
      <c r="I168" s="4">
        <v>-749.28</v>
      </c>
    </row>
    <row r="169" spans="1:9">
      <c r="A169" s="3" t="s">
        <v>209</v>
      </c>
      <c r="B169" s="4" t="s">
        <v>210</v>
      </c>
      <c r="C169" s="1" t="s">
        <v>211</v>
      </c>
      <c r="D169" s="1">
        <v>5975085869</v>
      </c>
      <c r="E169" s="1" t="s">
        <v>55</v>
      </c>
      <c r="F169" s="1" t="s">
        <v>97</v>
      </c>
      <c r="G169" s="5">
        <v>4187.04</v>
      </c>
      <c r="H169" s="4">
        <v>-24</v>
      </c>
      <c r="I169" s="4">
        <v>-100488.96000000001</v>
      </c>
    </row>
    <row r="170" spans="1:9">
      <c r="A170" s="3" t="s">
        <v>26</v>
      </c>
      <c r="B170" s="4" t="str">
        <f>"004181666558"</f>
        <v>004181666558</v>
      </c>
      <c r="C170" s="1" t="s">
        <v>212</v>
      </c>
      <c r="D170" s="1">
        <v>6297160371</v>
      </c>
      <c r="E170" s="1" t="s">
        <v>213</v>
      </c>
      <c r="F170" s="1" t="s">
        <v>214</v>
      </c>
      <c r="G170" s="5">
        <v>79.56</v>
      </c>
      <c r="H170" s="4">
        <v>-25</v>
      </c>
      <c r="I170" s="4">
        <v>-1630.25</v>
      </c>
    </row>
    <row r="171" spans="1:9">
      <c r="A171" s="3" t="s">
        <v>26</v>
      </c>
      <c r="B171" s="4" t="str">
        <f>"004181666559"</f>
        <v>004181666559</v>
      </c>
      <c r="C171" s="1" t="s">
        <v>212</v>
      </c>
      <c r="D171" s="1">
        <v>6297356343</v>
      </c>
      <c r="E171" s="1" t="s">
        <v>213</v>
      </c>
      <c r="F171" s="1" t="s">
        <v>214</v>
      </c>
      <c r="G171" s="5">
        <v>40.47</v>
      </c>
      <c r="H171" s="4">
        <v>-25</v>
      </c>
      <c r="I171" s="4">
        <v>-829.25</v>
      </c>
    </row>
    <row r="172" spans="1:9">
      <c r="A172" s="3" t="s">
        <v>26</v>
      </c>
      <c r="B172" s="4" t="str">
        <f>"004181666557"</f>
        <v>004181666557</v>
      </c>
      <c r="C172" s="1" t="s">
        <v>212</v>
      </c>
      <c r="D172" s="1">
        <v>6297342554</v>
      </c>
      <c r="E172" s="1" t="s">
        <v>213</v>
      </c>
      <c r="F172" s="1" t="s">
        <v>214</v>
      </c>
      <c r="G172" s="5">
        <v>22.18</v>
      </c>
      <c r="H172" s="4">
        <v>-25</v>
      </c>
      <c r="I172" s="4">
        <v>-454.5</v>
      </c>
    </row>
    <row r="173" spans="1:9">
      <c r="A173" s="3" t="s">
        <v>26</v>
      </c>
      <c r="B173" s="4" t="str">
        <f>"004181666561"</f>
        <v>004181666561</v>
      </c>
      <c r="C173" s="1" t="s">
        <v>212</v>
      </c>
      <c r="D173" s="1">
        <v>6297136491</v>
      </c>
      <c r="E173" s="1" t="s">
        <v>213</v>
      </c>
      <c r="F173" s="1" t="s">
        <v>214</v>
      </c>
      <c r="G173" s="5">
        <v>11.22</v>
      </c>
      <c r="H173" s="4">
        <v>-25</v>
      </c>
      <c r="I173" s="4">
        <v>-230</v>
      </c>
    </row>
    <row r="174" spans="1:9">
      <c r="A174" s="3" t="s">
        <v>26</v>
      </c>
      <c r="B174" s="4" t="str">
        <f>"004181666560"</f>
        <v>004181666560</v>
      </c>
      <c r="C174" s="1" t="s">
        <v>212</v>
      </c>
      <c r="D174" s="1">
        <v>6297142121</v>
      </c>
      <c r="E174" s="1" t="s">
        <v>213</v>
      </c>
      <c r="F174" s="1" t="s">
        <v>214</v>
      </c>
      <c r="G174" s="5">
        <v>521.54999999999995</v>
      </c>
      <c r="H174" s="4">
        <v>-25</v>
      </c>
      <c r="I174" s="4">
        <v>-10687.5</v>
      </c>
    </row>
    <row r="175" spans="1:9">
      <c r="A175" s="3" t="s">
        <v>215</v>
      </c>
      <c r="B175" s="4" t="str">
        <f>"211300101"</f>
        <v>211300101</v>
      </c>
      <c r="C175" s="1" t="s">
        <v>216</v>
      </c>
      <c r="D175" s="1">
        <v>6219431668</v>
      </c>
      <c r="E175" s="1" t="s">
        <v>20</v>
      </c>
      <c r="F175" s="1" t="s">
        <v>217</v>
      </c>
      <c r="G175" s="5">
        <v>65.959999999999994</v>
      </c>
      <c r="H175" s="4">
        <v>-25</v>
      </c>
      <c r="I175" s="4">
        <v>-1351.5</v>
      </c>
    </row>
    <row r="176" spans="1:9">
      <c r="A176" s="3" t="s">
        <v>215</v>
      </c>
      <c r="B176" s="4" t="str">
        <f>"211300101"</f>
        <v>211300101</v>
      </c>
      <c r="C176" s="1" t="s">
        <v>216</v>
      </c>
      <c r="D176" s="1">
        <v>6219431668</v>
      </c>
      <c r="E176" s="1" t="s">
        <v>20</v>
      </c>
      <c r="F176" s="1" t="s">
        <v>217</v>
      </c>
      <c r="G176" s="5">
        <v>2.38</v>
      </c>
      <c r="H176" s="4">
        <v>-25</v>
      </c>
      <c r="I176" s="4">
        <v>-50.5</v>
      </c>
    </row>
    <row r="177" spans="1:9">
      <c r="A177" s="3" t="s">
        <v>61</v>
      </c>
      <c r="B177" s="4" t="str">
        <f>"197"</f>
        <v>197</v>
      </c>
      <c r="C177" s="1" t="s">
        <v>109</v>
      </c>
      <c r="D177" s="1">
        <v>6083400688</v>
      </c>
      <c r="E177" s="1" t="s">
        <v>57</v>
      </c>
      <c r="F177" s="1" t="s">
        <v>161</v>
      </c>
      <c r="G177" s="5">
        <v>2954.19</v>
      </c>
      <c r="H177" s="4">
        <v>-25</v>
      </c>
      <c r="I177" s="4">
        <v>-60536.75</v>
      </c>
    </row>
    <row r="178" spans="1:9">
      <c r="A178" s="3" t="s">
        <v>61</v>
      </c>
      <c r="B178" s="4" t="str">
        <f>"196"</f>
        <v>196</v>
      </c>
      <c r="C178" s="1" t="s">
        <v>109</v>
      </c>
      <c r="D178" s="1">
        <v>6083400913</v>
      </c>
      <c r="E178" s="1" t="s">
        <v>57</v>
      </c>
      <c r="F178" s="1" t="s">
        <v>161</v>
      </c>
      <c r="G178" s="5">
        <v>3922</v>
      </c>
      <c r="H178" s="4">
        <v>-25</v>
      </c>
      <c r="I178" s="4">
        <v>-80368.75</v>
      </c>
    </row>
    <row r="179" spans="1:9">
      <c r="A179" s="3" t="s">
        <v>181</v>
      </c>
      <c r="B179" s="4" t="s">
        <v>218</v>
      </c>
      <c r="C179" s="1" t="s">
        <v>15</v>
      </c>
      <c r="D179" s="1">
        <v>5724204588</v>
      </c>
      <c r="E179" s="1" t="s">
        <v>68</v>
      </c>
      <c r="F179" s="1" t="s">
        <v>109</v>
      </c>
      <c r="G179" s="5">
        <v>366.52</v>
      </c>
      <c r="H179" s="4">
        <v>-26</v>
      </c>
      <c r="I179" s="4">
        <v>-7811.18</v>
      </c>
    </row>
    <row r="180" spans="1:9">
      <c r="A180" s="3" t="s">
        <v>92</v>
      </c>
      <c r="B180" s="4" t="s">
        <v>219</v>
      </c>
      <c r="C180" s="1" t="s">
        <v>142</v>
      </c>
      <c r="D180" s="1">
        <v>6326287997</v>
      </c>
      <c r="E180" s="1" t="s">
        <v>213</v>
      </c>
      <c r="F180" s="1" t="s">
        <v>196</v>
      </c>
      <c r="G180" s="5">
        <v>396.75</v>
      </c>
      <c r="H180" s="4">
        <v>-26</v>
      </c>
      <c r="I180" s="4">
        <v>-8455.4599999999991</v>
      </c>
    </row>
    <row r="181" spans="1:9">
      <c r="A181" s="3" t="s">
        <v>92</v>
      </c>
      <c r="B181" s="4" t="s">
        <v>219</v>
      </c>
      <c r="C181" s="1" t="s">
        <v>142</v>
      </c>
      <c r="D181" s="1">
        <v>6326287997</v>
      </c>
      <c r="E181" s="1" t="s">
        <v>213</v>
      </c>
      <c r="F181" s="1" t="s">
        <v>196</v>
      </c>
      <c r="G181" s="5">
        <v>76.63</v>
      </c>
      <c r="H181" s="4">
        <v>-26</v>
      </c>
      <c r="I181" s="4">
        <v>-1633.06</v>
      </c>
    </row>
    <row r="182" spans="1:9">
      <c r="A182" s="3" t="s">
        <v>26</v>
      </c>
      <c r="B182" s="4" t="str">
        <f>"004182051754"</f>
        <v>004182051754</v>
      </c>
      <c r="C182" s="1" t="s">
        <v>220</v>
      </c>
      <c r="D182" s="1">
        <v>6310054595</v>
      </c>
      <c r="E182" s="1" t="s">
        <v>213</v>
      </c>
      <c r="F182" s="1" t="s">
        <v>196</v>
      </c>
      <c r="G182" s="5">
        <v>46.85</v>
      </c>
      <c r="H182" s="4">
        <v>-26</v>
      </c>
      <c r="I182" s="4">
        <v>-998.4</v>
      </c>
    </row>
    <row r="183" spans="1:9">
      <c r="A183" s="3" t="s">
        <v>221</v>
      </c>
      <c r="B183" s="4" t="s">
        <v>222</v>
      </c>
      <c r="C183" s="1" t="s">
        <v>216</v>
      </c>
      <c r="D183" s="1">
        <v>6198387689</v>
      </c>
      <c r="E183" s="1" t="s">
        <v>24</v>
      </c>
      <c r="F183" s="1" t="s">
        <v>223</v>
      </c>
      <c r="G183" s="5">
        <v>915</v>
      </c>
      <c r="H183" s="4">
        <v>-26</v>
      </c>
      <c r="I183" s="4">
        <v>-19500</v>
      </c>
    </row>
    <row r="184" spans="1:9">
      <c r="A184" s="3" t="s">
        <v>70</v>
      </c>
      <c r="B184" s="4" t="s">
        <v>224</v>
      </c>
      <c r="C184" s="1" t="s">
        <v>88</v>
      </c>
      <c r="D184" s="1">
        <v>6171475326</v>
      </c>
      <c r="E184" s="1" t="s">
        <v>24</v>
      </c>
      <c r="F184" s="1" t="s">
        <v>223</v>
      </c>
      <c r="G184" s="5">
        <v>6800.96</v>
      </c>
      <c r="H184" s="4">
        <v>-26</v>
      </c>
      <c r="I184" s="4">
        <v>-160749.94</v>
      </c>
    </row>
    <row r="185" spans="1:9">
      <c r="A185" s="3" t="s">
        <v>225</v>
      </c>
      <c r="B185" s="4" t="s">
        <v>226</v>
      </c>
      <c r="C185" s="1" t="s">
        <v>78</v>
      </c>
      <c r="D185" s="1">
        <v>6343311313</v>
      </c>
      <c r="E185" s="1" t="s">
        <v>178</v>
      </c>
      <c r="F185" s="1" t="s">
        <v>227</v>
      </c>
      <c r="G185" s="5">
        <v>1710</v>
      </c>
      <c r="H185" s="4">
        <v>-26</v>
      </c>
      <c r="I185" s="4">
        <v>-44460</v>
      </c>
    </row>
    <row r="186" spans="1:9">
      <c r="A186" s="3" t="s">
        <v>228</v>
      </c>
      <c r="B186" s="4" t="str">
        <f>"120"</f>
        <v>120</v>
      </c>
      <c r="C186" s="1" t="s">
        <v>211</v>
      </c>
      <c r="D186" s="1">
        <v>5986788796</v>
      </c>
      <c r="E186" s="1" t="s">
        <v>55</v>
      </c>
      <c r="F186" s="1" t="s">
        <v>88</v>
      </c>
      <c r="G186" s="5">
        <v>10210.91</v>
      </c>
      <c r="H186" s="4">
        <v>-26</v>
      </c>
      <c r="I186" s="4">
        <v>-265483.65999999997</v>
      </c>
    </row>
    <row r="187" spans="1:9">
      <c r="A187" s="3" t="s">
        <v>26</v>
      </c>
      <c r="B187" s="4" t="str">
        <f>"004182771613"</f>
        <v>004182771613</v>
      </c>
      <c r="C187" s="1" t="s">
        <v>229</v>
      </c>
      <c r="D187" s="1">
        <v>6313933984</v>
      </c>
      <c r="E187" s="1" t="s">
        <v>213</v>
      </c>
      <c r="F187" s="1" t="s">
        <v>230</v>
      </c>
      <c r="G187" s="5">
        <v>30.82</v>
      </c>
      <c r="H187" s="4">
        <v>-27</v>
      </c>
      <c r="I187" s="4">
        <v>-682.02</v>
      </c>
    </row>
    <row r="188" spans="1:9">
      <c r="A188" s="3" t="s">
        <v>155</v>
      </c>
      <c r="B188" s="4" t="s">
        <v>231</v>
      </c>
      <c r="C188" s="1" t="s">
        <v>100</v>
      </c>
      <c r="D188" s="1">
        <v>6202075263</v>
      </c>
      <c r="E188" s="1" t="s">
        <v>24</v>
      </c>
      <c r="F188" s="1" t="s">
        <v>232</v>
      </c>
      <c r="G188" s="5">
        <v>1789.81</v>
      </c>
      <c r="H188" s="4">
        <v>-27</v>
      </c>
      <c r="I188" s="4">
        <v>-39610.620000000003</v>
      </c>
    </row>
    <row r="189" spans="1:9">
      <c r="A189" s="3" t="s">
        <v>145</v>
      </c>
      <c r="B189" s="4" t="str">
        <f>"1021285825"</f>
        <v>1021285825</v>
      </c>
      <c r="C189" s="1" t="s">
        <v>103</v>
      </c>
      <c r="D189" s="1">
        <v>6143769339</v>
      </c>
      <c r="E189" s="1" t="s">
        <v>40</v>
      </c>
      <c r="F189" s="1" t="s">
        <v>142</v>
      </c>
      <c r="G189" s="5">
        <v>669.83</v>
      </c>
      <c r="H189" s="4">
        <v>-27</v>
      </c>
      <c r="I189" s="4">
        <v>-18085.41</v>
      </c>
    </row>
    <row r="190" spans="1:9">
      <c r="A190" s="3" t="s">
        <v>145</v>
      </c>
      <c r="B190" s="4" t="str">
        <f>"1021285825"</f>
        <v>1021285825</v>
      </c>
      <c r="C190" s="1" t="s">
        <v>103</v>
      </c>
      <c r="D190" s="1">
        <v>6143769339</v>
      </c>
      <c r="E190" s="1" t="s">
        <v>40</v>
      </c>
      <c r="F190" s="1" t="s">
        <v>142</v>
      </c>
      <c r="G190" s="5">
        <v>109.71</v>
      </c>
      <c r="H190" s="4">
        <v>-27</v>
      </c>
      <c r="I190" s="4">
        <v>-2962.17</v>
      </c>
    </row>
    <row r="191" spans="1:9">
      <c r="A191" s="3" t="s">
        <v>233</v>
      </c>
      <c r="B191" s="4" t="s">
        <v>234</v>
      </c>
      <c r="C191" s="1" t="s">
        <v>235</v>
      </c>
      <c r="D191" s="1">
        <v>5786177008</v>
      </c>
      <c r="E191" s="1" t="s">
        <v>68</v>
      </c>
      <c r="F191" s="1" t="s">
        <v>36</v>
      </c>
      <c r="G191" s="5">
        <v>6344</v>
      </c>
      <c r="H191" s="4">
        <v>-27</v>
      </c>
      <c r="I191" s="4">
        <v>-140400</v>
      </c>
    </row>
    <row r="192" spans="1:9">
      <c r="A192" s="3" t="s">
        <v>236</v>
      </c>
      <c r="B192" s="4" t="s">
        <v>237</v>
      </c>
      <c r="C192" s="1" t="s">
        <v>109</v>
      </c>
      <c r="D192" s="1">
        <v>6090549362</v>
      </c>
      <c r="E192" s="1" t="s">
        <v>40</v>
      </c>
      <c r="F192" s="1" t="s">
        <v>77</v>
      </c>
      <c r="G192" s="5">
        <v>154.33000000000001</v>
      </c>
      <c r="H192" s="4">
        <v>-28</v>
      </c>
      <c r="I192" s="4">
        <v>-3542</v>
      </c>
    </row>
    <row r="193" spans="1:9">
      <c r="A193" s="3" t="s">
        <v>238</v>
      </c>
      <c r="B193" s="4" t="s">
        <v>239</v>
      </c>
      <c r="C193" s="1" t="s">
        <v>213</v>
      </c>
      <c r="D193" s="1">
        <v>6359796092</v>
      </c>
      <c r="E193" s="1" t="s">
        <v>178</v>
      </c>
      <c r="F193" s="1" t="s">
        <v>240</v>
      </c>
      <c r="G193" s="5">
        <v>9075</v>
      </c>
      <c r="H193" s="4">
        <v>-28</v>
      </c>
      <c r="I193" s="4">
        <v>-254100</v>
      </c>
    </row>
    <row r="194" spans="1:9">
      <c r="A194" s="3" t="s">
        <v>238</v>
      </c>
      <c r="B194" s="4" t="s">
        <v>241</v>
      </c>
      <c r="C194" s="1" t="s">
        <v>148</v>
      </c>
      <c r="D194" s="1">
        <v>6359803819</v>
      </c>
      <c r="E194" s="1" t="s">
        <v>178</v>
      </c>
      <c r="F194" s="1" t="s">
        <v>240</v>
      </c>
      <c r="G194" s="5">
        <v>1560</v>
      </c>
      <c r="H194" s="4">
        <v>-28</v>
      </c>
      <c r="I194" s="4">
        <v>-43680</v>
      </c>
    </row>
    <row r="195" spans="1:9">
      <c r="A195" s="3" t="s">
        <v>242</v>
      </c>
      <c r="B195" s="4" t="str">
        <f>"195"</f>
        <v>195</v>
      </c>
      <c r="C195" s="1" t="s">
        <v>68</v>
      </c>
      <c r="D195" s="1">
        <v>5888679778</v>
      </c>
      <c r="E195" s="1" t="s">
        <v>32</v>
      </c>
      <c r="F195" s="1" t="s">
        <v>243</v>
      </c>
      <c r="G195" s="5">
        <v>64075</v>
      </c>
      <c r="H195" s="4">
        <v>-28</v>
      </c>
      <c r="I195" s="4">
        <v>-1631000</v>
      </c>
    </row>
    <row r="196" spans="1:9">
      <c r="A196" s="3" t="s">
        <v>41</v>
      </c>
      <c r="B196" s="4" t="str">
        <f>"17504"</f>
        <v>17504</v>
      </c>
      <c r="C196" s="1" t="s">
        <v>25</v>
      </c>
      <c r="D196" s="1">
        <v>6052241434</v>
      </c>
      <c r="E196" s="1" t="s">
        <v>58</v>
      </c>
      <c r="F196" s="1" t="s">
        <v>161</v>
      </c>
      <c r="G196" s="5">
        <v>114.92</v>
      </c>
      <c r="H196" s="4">
        <v>-29</v>
      </c>
      <c r="I196" s="4">
        <v>-3332.68</v>
      </c>
    </row>
    <row r="197" spans="1:9">
      <c r="A197" s="3" t="s">
        <v>41</v>
      </c>
      <c r="B197" s="4" t="str">
        <f>"17505"</f>
        <v>17505</v>
      </c>
      <c r="C197" s="1" t="s">
        <v>25</v>
      </c>
      <c r="D197" s="1">
        <v>6052241449</v>
      </c>
      <c r="E197" s="1" t="s">
        <v>58</v>
      </c>
      <c r="F197" s="1" t="s">
        <v>161</v>
      </c>
      <c r="G197" s="5">
        <v>120.21</v>
      </c>
      <c r="H197" s="4">
        <v>-29</v>
      </c>
      <c r="I197" s="4">
        <v>-3486.09</v>
      </c>
    </row>
    <row r="198" spans="1:9">
      <c r="A198" s="3" t="s">
        <v>26</v>
      </c>
      <c r="B198" s="4" t="str">
        <f>"004187965512"</f>
        <v>004187965512</v>
      </c>
      <c r="C198" s="1" t="s">
        <v>77</v>
      </c>
      <c r="D198" s="1">
        <v>6347547475</v>
      </c>
      <c r="E198" s="1" t="s">
        <v>178</v>
      </c>
      <c r="F198" s="1" t="s">
        <v>244</v>
      </c>
      <c r="G198" s="5">
        <v>24.63</v>
      </c>
      <c r="H198" s="4">
        <v>-29</v>
      </c>
      <c r="I198" s="4">
        <v>-585.51</v>
      </c>
    </row>
    <row r="199" spans="1:9">
      <c r="A199" s="3" t="s">
        <v>70</v>
      </c>
      <c r="B199" s="4" t="s">
        <v>245</v>
      </c>
      <c r="C199" s="1" t="s">
        <v>243</v>
      </c>
      <c r="D199" s="1">
        <v>6076823002</v>
      </c>
      <c r="E199" s="1" t="s">
        <v>57</v>
      </c>
      <c r="F199" s="1" t="s">
        <v>220</v>
      </c>
      <c r="G199" s="5">
        <v>1779.66</v>
      </c>
      <c r="H199" s="4">
        <v>-29</v>
      </c>
      <c r="I199" s="4">
        <v>-46918.23</v>
      </c>
    </row>
    <row r="200" spans="1:9">
      <c r="A200" s="3" t="s">
        <v>70</v>
      </c>
      <c r="B200" s="4" t="s">
        <v>246</v>
      </c>
      <c r="C200" s="1" t="s">
        <v>243</v>
      </c>
      <c r="D200" s="1">
        <v>6076819610</v>
      </c>
      <c r="E200" s="1" t="s">
        <v>57</v>
      </c>
      <c r="F200" s="1" t="s">
        <v>220</v>
      </c>
      <c r="G200" s="5">
        <v>11392.63</v>
      </c>
      <c r="H200" s="4">
        <v>-29</v>
      </c>
      <c r="I200" s="4">
        <v>-300351.26</v>
      </c>
    </row>
    <row r="201" spans="1:9">
      <c r="A201" s="3" t="s">
        <v>247</v>
      </c>
      <c r="B201" s="4" t="s">
        <v>248</v>
      </c>
      <c r="C201" s="1" t="s">
        <v>147</v>
      </c>
      <c r="D201" s="1">
        <v>6132022152</v>
      </c>
      <c r="E201" s="1" t="s">
        <v>46</v>
      </c>
      <c r="F201" s="1" t="s">
        <v>191</v>
      </c>
      <c r="G201" s="5">
        <v>4865.5200000000004</v>
      </c>
      <c r="H201" s="4">
        <v>-29</v>
      </c>
      <c r="I201" s="4">
        <v>-115655.77</v>
      </c>
    </row>
    <row r="202" spans="1:9">
      <c r="A202" s="3" t="s">
        <v>236</v>
      </c>
      <c r="B202" s="4" t="s">
        <v>249</v>
      </c>
      <c r="C202" s="1" t="s">
        <v>250</v>
      </c>
      <c r="D202" s="1">
        <v>6180920005</v>
      </c>
      <c r="E202" s="1" t="s">
        <v>20</v>
      </c>
      <c r="F202" s="1" t="s">
        <v>180</v>
      </c>
      <c r="G202" s="5">
        <v>1636.99</v>
      </c>
      <c r="H202" s="4">
        <v>-30</v>
      </c>
      <c r="I202" s="4">
        <v>-40253.699999999997</v>
      </c>
    </row>
    <row r="203" spans="1:9">
      <c r="A203" s="3" t="s">
        <v>236</v>
      </c>
      <c r="B203" s="4" t="s">
        <v>249</v>
      </c>
      <c r="C203" s="1" t="s">
        <v>250</v>
      </c>
      <c r="D203" s="1">
        <v>6180920005</v>
      </c>
      <c r="E203" s="1" t="s">
        <v>20</v>
      </c>
      <c r="F203" s="1" t="s">
        <v>180</v>
      </c>
      <c r="G203" s="5">
        <v>2000</v>
      </c>
      <c r="H203" s="4">
        <v>-30</v>
      </c>
      <c r="I203" s="4">
        <v>-49180.5</v>
      </c>
    </row>
    <row r="204" spans="1:9">
      <c r="A204" s="3" t="s">
        <v>251</v>
      </c>
      <c r="B204" s="4" t="s">
        <v>252</v>
      </c>
      <c r="C204" s="1" t="s">
        <v>89</v>
      </c>
      <c r="D204" s="1">
        <v>6196773322</v>
      </c>
      <c r="E204" s="1" t="s">
        <v>122</v>
      </c>
      <c r="F204" s="1" t="s">
        <v>154</v>
      </c>
      <c r="G204" s="5">
        <v>453.84</v>
      </c>
      <c r="H204" s="4">
        <v>-31</v>
      </c>
      <c r="I204" s="4">
        <v>-11532</v>
      </c>
    </row>
    <row r="205" spans="1:9">
      <c r="A205" s="3" t="s">
        <v>251</v>
      </c>
      <c r="B205" s="4" t="s">
        <v>252</v>
      </c>
      <c r="C205" s="1" t="s">
        <v>89</v>
      </c>
      <c r="D205" s="1">
        <v>6196773322</v>
      </c>
      <c r="E205" s="1" t="s">
        <v>122</v>
      </c>
      <c r="F205" s="1" t="s">
        <v>154</v>
      </c>
      <c r="G205" s="5">
        <v>120.78</v>
      </c>
      <c r="H205" s="4">
        <v>-31</v>
      </c>
      <c r="I205" s="4">
        <v>-3069</v>
      </c>
    </row>
    <row r="206" spans="1:9">
      <c r="A206" s="3" t="s">
        <v>251</v>
      </c>
      <c r="B206" s="4" t="s">
        <v>252</v>
      </c>
      <c r="C206" s="1" t="s">
        <v>89</v>
      </c>
      <c r="D206" s="1">
        <v>6196773322</v>
      </c>
      <c r="E206" s="1" t="s">
        <v>122</v>
      </c>
      <c r="F206" s="1" t="s">
        <v>154</v>
      </c>
      <c r="G206" s="5">
        <v>112.98</v>
      </c>
      <c r="H206" s="4">
        <v>-31</v>
      </c>
      <c r="I206" s="4">
        <v>-2870.91</v>
      </c>
    </row>
    <row r="207" spans="1:9">
      <c r="A207" s="3" t="s">
        <v>251</v>
      </c>
      <c r="B207" s="4" t="s">
        <v>252</v>
      </c>
      <c r="C207" s="1" t="s">
        <v>89</v>
      </c>
      <c r="D207" s="1">
        <v>6196773322</v>
      </c>
      <c r="E207" s="1" t="s">
        <v>122</v>
      </c>
      <c r="F207" s="1" t="s">
        <v>154</v>
      </c>
      <c r="G207" s="5">
        <v>300.12</v>
      </c>
      <c r="H207" s="4">
        <v>-31</v>
      </c>
      <c r="I207" s="4">
        <v>-7626</v>
      </c>
    </row>
    <row r="208" spans="1:9">
      <c r="A208" s="3" t="s">
        <v>26</v>
      </c>
      <c r="B208" s="4" t="str">
        <f>"004185203325"</f>
        <v>004185203325</v>
      </c>
      <c r="C208" s="1" t="s">
        <v>191</v>
      </c>
      <c r="D208" s="1">
        <v>6321502412</v>
      </c>
      <c r="E208" s="1" t="s">
        <v>213</v>
      </c>
      <c r="F208" s="1" t="s">
        <v>240</v>
      </c>
      <c r="G208" s="5">
        <v>56.78</v>
      </c>
      <c r="H208" s="4">
        <v>-31</v>
      </c>
      <c r="I208" s="4">
        <v>-1442.74</v>
      </c>
    </row>
    <row r="209" spans="1:9">
      <c r="A209" s="3" t="s">
        <v>26</v>
      </c>
      <c r="B209" s="4" t="str">
        <f>"004185203326"</f>
        <v>004185203326</v>
      </c>
      <c r="C209" s="1" t="s">
        <v>191</v>
      </c>
      <c r="D209" s="1">
        <v>6321475174</v>
      </c>
      <c r="E209" s="1" t="s">
        <v>213</v>
      </c>
      <c r="F209" s="1" t="s">
        <v>240</v>
      </c>
      <c r="G209" s="5">
        <v>736.45</v>
      </c>
      <c r="H209" s="4">
        <v>-31</v>
      </c>
      <c r="I209" s="4">
        <v>-20754.5</v>
      </c>
    </row>
    <row r="210" spans="1:9">
      <c r="A210" s="3" t="s">
        <v>26</v>
      </c>
      <c r="B210" s="4" t="str">
        <f>"004187255274"</f>
        <v>004187255274</v>
      </c>
      <c r="C210" s="1" t="s">
        <v>142</v>
      </c>
      <c r="D210" s="1">
        <v>6338799542</v>
      </c>
      <c r="E210" s="1" t="s">
        <v>213</v>
      </c>
      <c r="F210" s="1" t="s">
        <v>240</v>
      </c>
      <c r="G210" s="5">
        <v>59.3</v>
      </c>
      <c r="H210" s="4">
        <v>-31</v>
      </c>
      <c r="I210" s="4">
        <v>-1506.91</v>
      </c>
    </row>
    <row r="211" spans="1:9">
      <c r="A211" s="3" t="s">
        <v>253</v>
      </c>
      <c r="B211" s="4" t="s">
        <v>254</v>
      </c>
      <c r="C211" s="1" t="s">
        <v>36</v>
      </c>
      <c r="D211" s="1">
        <v>6130014412</v>
      </c>
      <c r="E211" s="1" t="s">
        <v>122</v>
      </c>
      <c r="F211" s="1" t="s">
        <v>154</v>
      </c>
      <c r="G211" s="5">
        <v>2775.5</v>
      </c>
      <c r="H211" s="4">
        <v>-31</v>
      </c>
      <c r="I211" s="4">
        <v>-82731.25</v>
      </c>
    </row>
    <row r="212" spans="1:9">
      <c r="A212" s="3" t="s">
        <v>255</v>
      </c>
      <c r="B212" s="4" t="str">
        <f>"518"</f>
        <v>518</v>
      </c>
      <c r="C212" s="1" t="s">
        <v>35</v>
      </c>
      <c r="D212" s="1">
        <v>6180606520</v>
      </c>
      <c r="E212" s="1" t="s">
        <v>122</v>
      </c>
      <c r="F212" s="1" t="s">
        <v>154</v>
      </c>
      <c r="G212" s="5">
        <v>915</v>
      </c>
      <c r="H212" s="4">
        <v>-31</v>
      </c>
      <c r="I212" s="4">
        <v>-23250</v>
      </c>
    </row>
    <row r="213" spans="1:9">
      <c r="A213" s="3" t="s">
        <v>116</v>
      </c>
      <c r="B213" s="4" t="s">
        <v>256</v>
      </c>
      <c r="C213" s="1" t="s">
        <v>88</v>
      </c>
      <c r="D213" s="1">
        <v>6197293413</v>
      </c>
      <c r="E213" s="1" t="s">
        <v>122</v>
      </c>
      <c r="F213" s="1" t="s">
        <v>154</v>
      </c>
      <c r="G213" s="5">
        <v>257.42</v>
      </c>
      <c r="H213" s="4">
        <v>-31</v>
      </c>
      <c r="I213" s="4">
        <v>-6541</v>
      </c>
    </row>
    <row r="214" spans="1:9">
      <c r="A214" s="3" t="s">
        <v>84</v>
      </c>
      <c r="B214" s="4" t="s">
        <v>257</v>
      </c>
      <c r="C214" s="1" t="s">
        <v>211</v>
      </c>
      <c r="D214" s="1">
        <v>5974263028</v>
      </c>
      <c r="E214" s="1" t="s">
        <v>25</v>
      </c>
      <c r="F214" s="1" t="s">
        <v>122</v>
      </c>
      <c r="G214" s="5">
        <v>366</v>
      </c>
      <c r="H214" s="4">
        <v>-32</v>
      </c>
      <c r="I214" s="4">
        <v>-9600</v>
      </c>
    </row>
    <row r="215" spans="1:9">
      <c r="A215" s="3" t="s">
        <v>75</v>
      </c>
      <c r="B215" s="4" t="s">
        <v>258</v>
      </c>
      <c r="C215" s="1" t="s">
        <v>122</v>
      </c>
      <c r="D215" s="1">
        <v>6314504700</v>
      </c>
      <c r="E215" s="1" t="s">
        <v>77</v>
      </c>
      <c r="F215" s="1" t="s">
        <v>227</v>
      </c>
      <c r="G215" s="5">
        <v>2488.64</v>
      </c>
      <c r="H215" s="4">
        <v>-32</v>
      </c>
      <c r="I215" s="4">
        <v>-77736.960000000006</v>
      </c>
    </row>
    <row r="216" spans="1:9">
      <c r="A216" s="3" t="s">
        <v>259</v>
      </c>
      <c r="B216" s="4" t="s">
        <v>260</v>
      </c>
      <c r="C216" s="1" t="s">
        <v>100</v>
      </c>
      <c r="D216" s="1">
        <v>6210989991</v>
      </c>
      <c r="E216" s="1" t="s">
        <v>141</v>
      </c>
      <c r="F216" s="1" t="s">
        <v>154</v>
      </c>
      <c r="G216" s="5">
        <v>9535.52</v>
      </c>
      <c r="H216" s="4">
        <v>-32</v>
      </c>
      <c r="I216" s="4">
        <v>-250112</v>
      </c>
    </row>
    <row r="217" spans="1:9">
      <c r="A217" s="3" t="s">
        <v>173</v>
      </c>
      <c r="B217" s="4" t="s">
        <v>261</v>
      </c>
      <c r="C217" s="1" t="s">
        <v>52</v>
      </c>
      <c r="D217" s="1">
        <v>6010768234</v>
      </c>
      <c r="E217" s="1" t="s">
        <v>74</v>
      </c>
      <c r="F217" s="1" t="s">
        <v>122</v>
      </c>
      <c r="G217" s="5">
        <v>582.47</v>
      </c>
      <c r="H217" s="4">
        <v>-33</v>
      </c>
      <c r="I217" s="4">
        <v>-18482.310000000001</v>
      </c>
    </row>
    <row r="218" spans="1:9">
      <c r="A218" s="3" t="s">
        <v>253</v>
      </c>
      <c r="B218" s="4" t="s">
        <v>262</v>
      </c>
      <c r="C218" s="1" t="s">
        <v>45</v>
      </c>
      <c r="D218" s="1">
        <v>5966931320</v>
      </c>
      <c r="E218" s="1" t="s">
        <v>74</v>
      </c>
      <c r="F218" s="1" t="s">
        <v>122</v>
      </c>
      <c r="G218" s="5">
        <v>706.09</v>
      </c>
      <c r="H218" s="4">
        <v>-33</v>
      </c>
      <c r="I218" s="4">
        <v>-22404.69</v>
      </c>
    </row>
    <row r="219" spans="1:9">
      <c r="A219" s="3" t="s">
        <v>253</v>
      </c>
      <c r="B219" s="4" t="s">
        <v>263</v>
      </c>
      <c r="C219" s="1" t="s">
        <v>45</v>
      </c>
      <c r="D219" s="1">
        <v>5967016334</v>
      </c>
      <c r="E219" s="1" t="s">
        <v>74</v>
      </c>
      <c r="F219" s="1" t="s">
        <v>122</v>
      </c>
      <c r="G219" s="5">
        <v>2669.13</v>
      </c>
      <c r="H219" s="4">
        <v>-33</v>
      </c>
      <c r="I219" s="4">
        <v>-80073.84</v>
      </c>
    </row>
    <row r="220" spans="1:9">
      <c r="A220" s="3" t="s">
        <v>264</v>
      </c>
      <c r="B220" s="4" t="s">
        <v>265</v>
      </c>
      <c r="C220" s="1" t="s">
        <v>46</v>
      </c>
      <c r="D220" s="1">
        <v>6137270365</v>
      </c>
      <c r="E220" s="1" t="s">
        <v>24</v>
      </c>
      <c r="F220" s="1" t="s">
        <v>154</v>
      </c>
      <c r="G220" s="5">
        <v>6222</v>
      </c>
      <c r="H220" s="4">
        <v>-35</v>
      </c>
      <c r="I220" s="4">
        <v>-217770</v>
      </c>
    </row>
    <row r="221" spans="1:9">
      <c r="A221" s="3" t="s">
        <v>26</v>
      </c>
      <c r="B221" s="4" t="str">
        <f>"004166446091"</f>
        <v>004166446091</v>
      </c>
      <c r="C221" s="1" t="s">
        <v>32</v>
      </c>
      <c r="D221" s="1">
        <v>5916778108</v>
      </c>
      <c r="E221" s="1" t="s">
        <v>25</v>
      </c>
      <c r="F221" s="1" t="s">
        <v>208</v>
      </c>
      <c r="G221" s="5">
        <v>15.93</v>
      </c>
      <c r="H221" s="4">
        <v>-38</v>
      </c>
      <c r="I221" s="4">
        <v>-496.28</v>
      </c>
    </row>
    <row r="222" spans="1:9">
      <c r="A222" s="3" t="s">
        <v>26</v>
      </c>
      <c r="B222" s="4" t="str">
        <f>"004166446092"</f>
        <v>004166446092</v>
      </c>
      <c r="C222" s="1" t="s">
        <v>32</v>
      </c>
      <c r="D222" s="1">
        <v>5915838151</v>
      </c>
      <c r="E222" s="1" t="s">
        <v>25</v>
      </c>
      <c r="F222" s="1" t="s">
        <v>208</v>
      </c>
      <c r="G222" s="5">
        <v>8.65</v>
      </c>
      <c r="H222" s="4">
        <v>-38</v>
      </c>
      <c r="I222" s="4">
        <v>-269.42</v>
      </c>
    </row>
    <row r="223" spans="1:9">
      <c r="A223" s="3" t="s">
        <v>113</v>
      </c>
      <c r="B223" s="4" t="s">
        <v>266</v>
      </c>
      <c r="C223" s="1" t="s">
        <v>50</v>
      </c>
      <c r="D223" s="1">
        <v>5971985572</v>
      </c>
      <c r="E223" s="1" t="s">
        <v>25</v>
      </c>
      <c r="F223" s="1" t="s">
        <v>104</v>
      </c>
      <c r="G223" s="5">
        <v>5.37</v>
      </c>
      <c r="H223" s="4">
        <v>-42</v>
      </c>
      <c r="I223" s="4">
        <v>-184.8</v>
      </c>
    </row>
    <row r="224" spans="1:9">
      <c r="A224" s="3" t="s">
        <v>33</v>
      </c>
      <c r="B224" s="4" t="str">
        <f>"21151891"</f>
        <v>21151891</v>
      </c>
      <c r="C224" s="1" t="s">
        <v>58</v>
      </c>
      <c r="D224" s="1">
        <v>6116329055</v>
      </c>
      <c r="E224" s="1" t="s">
        <v>35</v>
      </c>
      <c r="F224" s="1" t="s">
        <v>154</v>
      </c>
      <c r="G224" s="5">
        <v>150.44</v>
      </c>
      <c r="H224" s="4">
        <v>-42</v>
      </c>
      <c r="I224" s="4">
        <v>-5179.0200000000004</v>
      </c>
    </row>
    <row r="225" spans="1:9">
      <c r="A225" s="3" t="s">
        <v>253</v>
      </c>
      <c r="B225" s="4" t="s">
        <v>267</v>
      </c>
      <c r="C225" s="1" t="s">
        <v>122</v>
      </c>
      <c r="D225" s="1">
        <v>6313165670</v>
      </c>
      <c r="E225" s="1" t="s">
        <v>178</v>
      </c>
      <c r="F225" s="1" t="s">
        <v>268</v>
      </c>
      <c r="G225" s="5">
        <v>2731.09</v>
      </c>
      <c r="H225" s="4">
        <v>-42</v>
      </c>
      <c r="I225" s="4">
        <v>-110294.1</v>
      </c>
    </row>
    <row r="226" spans="1:9">
      <c r="A226" s="3" t="s">
        <v>181</v>
      </c>
      <c r="B226" s="4" t="s">
        <v>269</v>
      </c>
      <c r="C226" s="1" t="s">
        <v>36</v>
      </c>
      <c r="D226" s="1">
        <v>6094538328</v>
      </c>
      <c r="E226" s="1" t="s">
        <v>40</v>
      </c>
      <c r="F226" s="1" t="s">
        <v>153</v>
      </c>
      <c r="G226" s="5">
        <v>227.19</v>
      </c>
      <c r="H226" s="4">
        <v>-44</v>
      </c>
      <c r="I226" s="4">
        <v>-8261.44</v>
      </c>
    </row>
    <row r="227" spans="1:9">
      <c r="A227" s="3" t="s">
        <v>173</v>
      </c>
      <c r="B227" s="4" t="s">
        <v>270</v>
      </c>
      <c r="C227" s="1" t="s">
        <v>147</v>
      </c>
      <c r="D227" s="1">
        <v>6136438587</v>
      </c>
      <c r="E227" s="1" t="s">
        <v>40</v>
      </c>
      <c r="F227" s="1" t="s">
        <v>154</v>
      </c>
      <c r="G227" s="5">
        <v>587.05999999999995</v>
      </c>
      <c r="H227" s="4">
        <v>-45</v>
      </c>
      <c r="I227" s="4">
        <v>-25401.599999999999</v>
      </c>
    </row>
    <row r="228" spans="1:9">
      <c r="A228" s="3" t="s">
        <v>271</v>
      </c>
      <c r="B228" s="4" t="str">
        <f>"0002142963"</f>
        <v>0002142963</v>
      </c>
      <c r="C228" s="1" t="s">
        <v>36</v>
      </c>
      <c r="D228" s="1">
        <v>6092288357</v>
      </c>
      <c r="E228" s="1" t="s">
        <v>97</v>
      </c>
      <c r="F228" s="1" t="s">
        <v>154</v>
      </c>
      <c r="G228" s="5">
        <v>241.07</v>
      </c>
      <c r="H228" s="4">
        <v>-46</v>
      </c>
      <c r="I228" s="4">
        <v>-9089.6</v>
      </c>
    </row>
    <row r="229" spans="1:9">
      <c r="A229" s="3" t="s">
        <v>181</v>
      </c>
      <c r="B229" s="4" t="s">
        <v>272</v>
      </c>
      <c r="C229" s="1" t="s">
        <v>122</v>
      </c>
      <c r="D229" s="1">
        <v>6275688773</v>
      </c>
      <c r="E229" s="1" t="s">
        <v>142</v>
      </c>
      <c r="F229" s="1" t="s">
        <v>273</v>
      </c>
      <c r="G229" s="5">
        <v>362.34</v>
      </c>
      <c r="H229" s="4">
        <v>-48</v>
      </c>
      <c r="I229" s="4">
        <v>-14256</v>
      </c>
    </row>
    <row r="230" spans="1:9">
      <c r="A230" s="3" t="s">
        <v>253</v>
      </c>
      <c r="B230" s="4" t="s">
        <v>274</v>
      </c>
      <c r="C230" s="1" t="s">
        <v>122</v>
      </c>
      <c r="D230" s="1">
        <v>6238700199</v>
      </c>
      <c r="E230" s="1" t="s">
        <v>142</v>
      </c>
      <c r="F230" s="1" t="s">
        <v>268</v>
      </c>
      <c r="G230" s="5">
        <v>2458.0500000000002</v>
      </c>
      <c r="H230" s="4">
        <v>-49</v>
      </c>
      <c r="I230" s="4">
        <v>-109494.91</v>
      </c>
    </row>
    <row r="231" spans="1:9">
      <c r="A231" s="3" t="s">
        <v>253</v>
      </c>
      <c r="B231" s="4" t="s">
        <v>275</v>
      </c>
      <c r="C231" s="1" t="s">
        <v>276</v>
      </c>
      <c r="D231" s="1">
        <v>5798101303</v>
      </c>
      <c r="E231" s="1" t="s">
        <v>59</v>
      </c>
      <c r="F231" s="1" t="s">
        <v>122</v>
      </c>
      <c r="G231" s="5">
        <v>2764.45</v>
      </c>
      <c r="H231" s="4">
        <v>-49</v>
      </c>
      <c r="I231" s="4">
        <v>-123143.86</v>
      </c>
    </row>
    <row r="232" spans="1:9">
      <c r="A232" s="3" t="s">
        <v>26</v>
      </c>
      <c r="B232" s="4" t="str">
        <f>"004180865159"</f>
        <v>004180865159</v>
      </c>
      <c r="C232" s="1" t="s">
        <v>40</v>
      </c>
      <c r="D232" s="1">
        <v>6167737734</v>
      </c>
      <c r="E232" s="1" t="s">
        <v>122</v>
      </c>
      <c r="F232" s="1" t="s">
        <v>277</v>
      </c>
      <c r="G232" s="5">
        <v>34.89</v>
      </c>
      <c r="H232" s="4">
        <v>-50</v>
      </c>
      <c r="I232" s="4">
        <v>-1430</v>
      </c>
    </row>
    <row r="233" spans="1:9">
      <c r="A233" s="3" t="s">
        <v>26</v>
      </c>
      <c r="B233" s="4" t="str">
        <f>"004180865165"</f>
        <v>004180865165</v>
      </c>
      <c r="C233" s="1" t="s">
        <v>40</v>
      </c>
      <c r="D233" s="1">
        <v>6167738736</v>
      </c>
      <c r="E233" s="1" t="s">
        <v>122</v>
      </c>
      <c r="F233" s="1" t="s">
        <v>277</v>
      </c>
      <c r="G233" s="5">
        <v>441.24</v>
      </c>
      <c r="H233" s="4">
        <v>-50</v>
      </c>
      <c r="I233" s="4">
        <v>-20056.5</v>
      </c>
    </row>
    <row r="234" spans="1:9">
      <c r="A234" s="3" t="s">
        <v>26</v>
      </c>
      <c r="B234" s="4" t="str">
        <f>"004180865162"</f>
        <v>004180865162</v>
      </c>
      <c r="C234" s="1" t="s">
        <v>40</v>
      </c>
      <c r="D234" s="1">
        <v>6167784615</v>
      </c>
      <c r="E234" s="1" t="s">
        <v>122</v>
      </c>
      <c r="F234" s="1" t="s">
        <v>277</v>
      </c>
      <c r="G234" s="5">
        <v>484.44</v>
      </c>
      <c r="H234" s="4">
        <v>-50</v>
      </c>
      <c r="I234" s="4">
        <v>-19854</v>
      </c>
    </row>
    <row r="235" spans="1:9">
      <c r="A235" s="3" t="s">
        <v>26</v>
      </c>
      <c r="B235" s="4" t="str">
        <f>"004180865166"</f>
        <v>004180865166</v>
      </c>
      <c r="C235" s="1" t="s">
        <v>40</v>
      </c>
      <c r="D235" s="1">
        <v>6167928455</v>
      </c>
      <c r="E235" s="1" t="s">
        <v>122</v>
      </c>
      <c r="F235" s="1" t="s">
        <v>277</v>
      </c>
      <c r="G235" s="5">
        <v>69.92</v>
      </c>
      <c r="H235" s="4">
        <v>-50</v>
      </c>
      <c r="I235" s="4">
        <v>-2865.5</v>
      </c>
    </row>
    <row r="236" spans="1:9">
      <c r="A236" s="3" t="s">
        <v>26</v>
      </c>
      <c r="B236" s="4" t="str">
        <f>"004180865163"</f>
        <v>004180865163</v>
      </c>
      <c r="C236" s="1" t="s">
        <v>40</v>
      </c>
      <c r="D236" s="1">
        <v>6167872469</v>
      </c>
      <c r="E236" s="1" t="s">
        <v>122</v>
      </c>
      <c r="F236" s="1" t="s">
        <v>277</v>
      </c>
      <c r="G236" s="5">
        <v>74.44</v>
      </c>
      <c r="H236" s="4">
        <v>-50</v>
      </c>
      <c r="I236" s="4">
        <v>-3051</v>
      </c>
    </row>
    <row r="237" spans="1:9">
      <c r="A237" s="3" t="s">
        <v>26</v>
      </c>
      <c r="B237" s="4" t="str">
        <f>"004180865164"</f>
        <v>004180865164</v>
      </c>
      <c r="C237" s="1" t="s">
        <v>40</v>
      </c>
      <c r="D237" s="1">
        <v>6167987769</v>
      </c>
      <c r="E237" s="1" t="s">
        <v>122</v>
      </c>
      <c r="F237" s="1" t="s">
        <v>277</v>
      </c>
      <c r="G237" s="5">
        <v>65.650000000000006</v>
      </c>
      <c r="H237" s="4">
        <v>-50</v>
      </c>
      <c r="I237" s="4">
        <v>-2690.5</v>
      </c>
    </row>
    <row r="238" spans="1:9">
      <c r="A238" s="3" t="s">
        <v>26</v>
      </c>
      <c r="B238" s="4" t="str">
        <f>"004180865161"</f>
        <v>004180865161</v>
      </c>
      <c r="C238" s="1" t="s">
        <v>40</v>
      </c>
      <c r="D238" s="1">
        <v>6167815696</v>
      </c>
      <c r="E238" s="1" t="s">
        <v>122</v>
      </c>
      <c r="F238" s="1" t="s">
        <v>277</v>
      </c>
      <c r="G238" s="5">
        <v>50.46</v>
      </c>
      <c r="H238" s="4">
        <v>-50</v>
      </c>
      <c r="I238" s="4">
        <v>-2068</v>
      </c>
    </row>
    <row r="239" spans="1:9">
      <c r="A239" s="3" t="s">
        <v>26</v>
      </c>
      <c r="B239" s="4" t="str">
        <f>"004180865167"</f>
        <v>004180865167</v>
      </c>
      <c r="C239" s="1" t="s">
        <v>40</v>
      </c>
      <c r="D239" s="1">
        <v>6167761906</v>
      </c>
      <c r="E239" s="1" t="s">
        <v>122</v>
      </c>
      <c r="F239" s="1" t="s">
        <v>277</v>
      </c>
      <c r="G239" s="5">
        <v>38.39</v>
      </c>
      <c r="H239" s="4">
        <v>-50</v>
      </c>
      <c r="I239" s="4">
        <v>-1573.5</v>
      </c>
    </row>
    <row r="240" spans="1:9">
      <c r="A240" s="3" t="s">
        <v>26</v>
      </c>
      <c r="B240" s="4" t="str">
        <f>"004180865160"</f>
        <v>004180865160</v>
      </c>
      <c r="C240" s="1" t="s">
        <v>40</v>
      </c>
      <c r="D240" s="1">
        <v>6167938188</v>
      </c>
      <c r="E240" s="1" t="s">
        <v>122</v>
      </c>
      <c r="F240" s="1" t="s">
        <v>277</v>
      </c>
      <c r="G240" s="5">
        <v>73.459999999999994</v>
      </c>
      <c r="H240" s="4">
        <v>-50</v>
      </c>
      <c r="I240" s="4">
        <v>-3010.5</v>
      </c>
    </row>
    <row r="241" spans="1:9">
      <c r="A241" s="3" t="s">
        <v>181</v>
      </c>
      <c r="B241" s="4" t="s">
        <v>278</v>
      </c>
      <c r="C241" s="1" t="s">
        <v>36</v>
      </c>
      <c r="D241" s="1">
        <v>6094538188</v>
      </c>
      <c r="E241" s="1" t="s">
        <v>57</v>
      </c>
      <c r="F241" s="1" t="s">
        <v>153</v>
      </c>
      <c r="G241" s="5">
        <v>995.52</v>
      </c>
      <c r="H241" s="4">
        <v>-51</v>
      </c>
      <c r="I241" s="4">
        <v>-41616</v>
      </c>
    </row>
    <row r="242" spans="1:9">
      <c r="A242" s="3" t="s">
        <v>279</v>
      </c>
      <c r="B242" s="4" t="s">
        <v>280</v>
      </c>
      <c r="C242" s="1" t="s">
        <v>133</v>
      </c>
      <c r="D242" s="1">
        <v>5817576731</v>
      </c>
      <c r="E242" s="1" t="s">
        <v>68</v>
      </c>
      <c r="F242" s="1" t="s">
        <v>122</v>
      </c>
      <c r="G242" s="5">
        <v>131.25</v>
      </c>
      <c r="H242" s="4">
        <v>-57</v>
      </c>
      <c r="I242" s="4">
        <v>-7125</v>
      </c>
    </row>
    <row r="243" spans="1:9">
      <c r="A243" s="3" t="s">
        <v>26</v>
      </c>
      <c r="B243" s="4" t="str">
        <f>"004167155692"</f>
        <v>004167155692</v>
      </c>
      <c r="C243" s="1" t="s">
        <v>281</v>
      </c>
      <c r="D243" s="1">
        <v>5933157980</v>
      </c>
      <c r="E243" s="1" t="s">
        <v>25</v>
      </c>
      <c r="F243" s="1" t="s">
        <v>200</v>
      </c>
      <c r="G243" s="5">
        <v>17.95</v>
      </c>
      <c r="H243" s="4">
        <v>-68</v>
      </c>
      <c r="I243" s="4">
        <v>-1000.28</v>
      </c>
    </row>
    <row r="244" spans="1:9">
      <c r="A244" s="3" t="s">
        <v>26</v>
      </c>
      <c r="B244" s="4" t="str">
        <f>"004167155693"</f>
        <v>004167155693</v>
      </c>
      <c r="C244" s="1" t="s">
        <v>281</v>
      </c>
      <c r="D244" s="1">
        <v>5933150135</v>
      </c>
      <c r="E244" s="1" t="s">
        <v>25</v>
      </c>
      <c r="F244" s="1" t="s">
        <v>200</v>
      </c>
      <c r="G244" s="5">
        <v>12.2</v>
      </c>
      <c r="H244" s="4">
        <v>-68</v>
      </c>
      <c r="I244" s="4">
        <v>-680</v>
      </c>
    </row>
    <row r="245" spans="1:9">
      <c r="A245" s="3" t="s">
        <v>282</v>
      </c>
      <c r="B245" s="4" t="str">
        <f>"162"</f>
        <v>162</v>
      </c>
      <c r="C245" s="1" t="s">
        <v>229</v>
      </c>
      <c r="D245" s="1">
        <v>6297569897</v>
      </c>
      <c r="E245" s="1" t="s">
        <v>77</v>
      </c>
      <c r="F245" s="1" t="s">
        <v>283</v>
      </c>
      <c r="G245" s="5">
        <v>268.39999999999998</v>
      </c>
      <c r="H245" s="4">
        <v>-76</v>
      </c>
      <c r="I245" s="4">
        <v>-16720</v>
      </c>
    </row>
    <row r="246" spans="1:9">
      <c r="A246" s="3" t="s">
        <v>282</v>
      </c>
      <c r="B246" s="4" t="str">
        <f>"162"</f>
        <v>162</v>
      </c>
      <c r="C246" s="1" t="s">
        <v>229</v>
      </c>
      <c r="D246" s="1">
        <v>6297569897</v>
      </c>
      <c r="E246" s="1" t="s">
        <v>77</v>
      </c>
      <c r="F246" s="1" t="s">
        <v>283</v>
      </c>
      <c r="G246" s="5">
        <v>335.5</v>
      </c>
      <c r="H246" s="4">
        <v>-76</v>
      </c>
      <c r="I246" s="4">
        <v>-20900</v>
      </c>
    </row>
    <row r="247" spans="1:9">
      <c r="A247" s="3" t="s">
        <v>282</v>
      </c>
      <c r="B247" s="4" t="str">
        <f>"162"</f>
        <v>162</v>
      </c>
      <c r="C247" s="1" t="s">
        <v>229</v>
      </c>
      <c r="D247" s="1">
        <v>6297569897</v>
      </c>
      <c r="E247" s="1" t="s">
        <v>77</v>
      </c>
      <c r="F247" s="1" t="s">
        <v>283</v>
      </c>
      <c r="G247" s="5">
        <v>268.39999999999998</v>
      </c>
      <c r="H247" s="4">
        <v>-76</v>
      </c>
      <c r="I247" s="4">
        <v>-16720</v>
      </c>
    </row>
    <row r="248" spans="1:9">
      <c r="A248" s="6"/>
      <c r="B248" s="6"/>
      <c r="C248" s="6"/>
      <c r="D248" s="6"/>
      <c r="E248" s="6"/>
      <c r="F248" s="6"/>
      <c r="G248" s="5">
        <v>372709.15</v>
      </c>
      <c r="H248" s="4">
        <v>-18.34</v>
      </c>
      <c r="I248" s="4">
        <v>-6102221.6699999999</v>
      </c>
    </row>
    <row r="251" spans="1:9">
      <c r="G251" s="8"/>
    </row>
  </sheetData>
  <mergeCells count="1">
    <mergeCell ref="A1:I1"/>
  </mergeCells>
  <pageMargins left="0" right="0" top="0.39370078740157505" bottom="0.39370078740157505" header="0" footer="0"/>
  <pageSetup paperSize="0" scale="89" fitToWidth="0" fitToHeight="0" orientation="landscape" horizontalDpi="0" verticalDpi="0" copies="0"/>
  <headerFoot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L_RIT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Amministrativo</dc:creator>
  <cp:lastModifiedBy>Amministrativo</cp:lastModifiedBy>
  <cp:lastPrinted>2022-02-16T14:50:25Z</cp:lastPrinted>
  <dcterms:created xsi:type="dcterms:W3CDTF">2022-02-16T15:01:34Z</dcterms:created>
  <dcterms:modified xsi:type="dcterms:W3CDTF">2022-02-16T15:05:59Z</dcterms:modified>
</cp:coreProperties>
</file>